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YANG\Downloads\"/>
    </mc:Choice>
  </mc:AlternateContent>
  <xr:revisionPtr revIDLastSave="0" documentId="8_{468D0B64-0E3D-4A6B-ABC4-AF057D3D5075}" xr6:coauthVersionLast="47" xr6:coauthVersionMax="47" xr10:uidLastSave="{00000000-0000-0000-0000-000000000000}"/>
  <bookViews>
    <workbookView xWindow="-98" yWindow="-98" windowWidth="21795" windowHeight="12975" tabRatio="893" xr2:uid="{8B782375-BCD2-4191-903A-91A5FF42EEDA}"/>
  </bookViews>
  <sheets>
    <sheet name="총원가분석" sheetId="22" r:id="rId1"/>
    <sheet name="매출분석" sheetId="23" r:id="rId2"/>
    <sheet name="고정비_경비" sheetId="20" r:id="rId3"/>
    <sheet name="고정비_노무" sheetId="32" r:id="rId4"/>
    <sheet name="변동비_작업비용(A)" sheetId="21" r:id="rId5"/>
    <sheet name="변동비_생산자재(A)" sheetId="33" r:id="rId6"/>
    <sheet name="변동비_판관비" sheetId="34" r:id="rId7"/>
    <sheet name="유형자산(딸기)" sheetId="29" r:id="rId8"/>
    <sheet name="가정비" sheetId="35" r:id="rId9"/>
    <sheet name="대출계산기" sheetId="36" r:id="rId10"/>
  </sheets>
  <externalReferences>
    <externalReference r:id="rId11"/>
    <externalReference r:id="rId12"/>
  </externalReferences>
  <definedNames>
    <definedName name="계정과목">[1]계정과목!$B$4:$B$50</definedName>
    <definedName name="상환방식2">[2]Sheet1!$H$1:$H$5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22" l="1"/>
  <c r="G14" i="22"/>
  <c r="G9" i="22"/>
  <c r="I1" i="23"/>
  <c r="F41" i="22"/>
  <c r="H4" i="36"/>
  <c r="E7" i="36"/>
  <c r="E13" i="36"/>
  <c r="E14" i="36"/>
  <c r="E15" i="36"/>
  <c r="E16" i="36"/>
  <c r="E17" i="36"/>
  <c r="E18" i="36"/>
  <c r="E6" i="36"/>
  <c r="E4" i="36" s="1"/>
  <c r="M19" i="35" l="1"/>
  <c r="J19" i="35"/>
  <c r="H19" i="35"/>
  <c r="F19" i="35"/>
  <c r="D19" i="35"/>
  <c r="B19" i="35"/>
  <c r="N19" i="35" s="1"/>
  <c r="H1" i="35" s="1"/>
  <c r="L1" i="35" s="1"/>
  <c r="F17" i="22"/>
  <c r="F16" i="22"/>
  <c r="F15" i="22"/>
  <c r="F14" i="22"/>
  <c r="F13" i="22"/>
  <c r="J40" i="33"/>
  <c r="J11" i="34"/>
  <c r="J10" i="34"/>
  <c r="J9" i="34"/>
  <c r="J8" i="34"/>
  <c r="J7" i="34"/>
  <c r="J6" i="34"/>
  <c r="J5" i="34"/>
  <c r="J4" i="34"/>
  <c r="D1" i="34"/>
  <c r="K4" i="21"/>
  <c r="E4" i="21"/>
  <c r="I28" i="33"/>
  <c r="J28" i="33" s="1"/>
  <c r="J35" i="33"/>
  <c r="I34" i="33"/>
  <c r="J34" i="33" s="1"/>
  <c r="I32" i="33"/>
  <c r="J32" i="33" s="1"/>
  <c r="J8" i="20"/>
  <c r="J7" i="20"/>
  <c r="J6" i="20"/>
  <c r="J5" i="20"/>
  <c r="J4" i="20"/>
  <c r="J13" i="34" l="1"/>
  <c r="J30" i="33" l="1"/>
  <c r="I31" i="33"/>
  <c r="J31" i="33" s="1"/>
  <c r="I29" i="33"/>
  <c r="J29" i="33" s="1"/>
  <c r="I13" i="33"/>
  <c r="I12" i="33"/>
  <c r="J12" i="33" s="1"/>
  <c r="I11" i="33"/>
  <c r="J11" i="33" s="1"/>
  <c r="I10" i="33"/>
  <c r="J10" i="33" s="1"/>
  <c r="I8" i="33"/>
  <c r="J8" i="33" s="1"/>
  <c r="I7" i="33"/>
  <c r="J7" i="33" s="1"/>
  <c r="I6" i="33"/>
  <c r="J6" i="33" s="1"/>
  <c r="I5" i="33"/>
  <c r="J5" i="33" s="1"/>
  <c r="J4" i="33"/>
  <c r="D1" i="33"/>
  <c r="I24" i="29"/>
  <c r="I23" i="29"/>
  <c r="J23" i="29" s="1"/>
  <c r="I22" i="29"/>
  <c r="I21" i="29"/>
  <c r="I20" i="29"/>
  <c r="C11" i="32"/>
  <c r="C12" i="32"/>
  <c r="E4" i="32"/>
  <c r="H4" i="32" s="1"/>
  <c r="K5" i="23"/>
  <c r="K6" i="23"/>
  <c r="K7" i="23"/>
  <c r="K19" i="23"/>
  <c r="K23" i="23"/>
  <c r="K27" i="23"/>
  <c r="K32" i="23"/>
  <c r="K33" i="23"/>
  <c r="K34" i="23"/>
  <c r="K36" i="23"/>
  <c r="I31" i="23"/>
  <c r="K31" i="23" s="1"/>
  <c r="I30" i="23"/>
  <c r="K30" i="23" s="1"/>
  <c r="I29" i="23"/>
  <c r="K29" i="23" s="1"/>
  <c r="I28" i="23"/>
  <c r="K28" i="23" s="1"/>
  <c r="I26" i="23"/>
  <c r="K26" i="23" s="1"/>
  <c r="I25" i="23"/>
  <c r="K25" i="23" s="1"/>
  <c r="I24" i="23"/>
  <c r="K24" i="23" s="1"/>
  <c r="I22" i="23"/>
  <c r="K22" i="23" s="1"/>
  <c r="I21" i="23"/>
  <c r="K21" i="23" s="1"/>
  <c r="I20" i="23"/>
  <c r="K20" i="23" s="1"/>
  <c r="I18" i="23"/>
  <c r="K18" i="23" s="1"/>
  <c r="I17" i="23"/>
  <c r="K17" i="23" s="1"/>
  <c r="I14" i="23"/>
  <c r="K14" i="23" s="1"/>
  <c r="I13" i="23"/>
  <c r="K13" i="23" s="1"/>
  <c r="I9" i="23"/>
  <c r="K9" i="23" s="1"/>
  <c r="I35" i="23"/>
  <c r="K35" i="23" s="1"/>
  <c r="I15" i="23"/>
  <c r="K15" i="23" s="1"/>
  <c r="I16" i="23"/>
  <c r="K16" i="23" s="1"/>
  <c r="I8" i="23"/>
  <c r="K8" i="23" s="1"/>
  <c r="I10" i="23"/>
  <c r="K10" i="23" s="1"/>
  <c r="I11" i="23"/>
  <c r="K11" i="23" s="1"/>
  <c r="I12" i="23"/>
  <c r="K12" i="23" s="1"/>
  <c r="I4" i="23"/>
  <c r="K4" i="23" s="1"/>
  <c r="H15" i="29"/>
  <c r="H16" i="29"/>
  <c r="J16" i="29" s="1"/>
  <c r="H19" i="29"/>
  <c r="H18" i="29"/>
  <c r="H17" i="29"/>
  <c r="H14" i="29"/>
  <c r="J14" i="29"/>
  <c r="H20" i="29"/>
  <c r="J20" i="29"/>
  <c r="H42" i="29"/>
  <c r="H39" i="29"/>
  <c r="H36" i="29"/>
  <c r="J36" i="29" s="1"/>
  <c r="G27" i="29"/>
  <c r="G26" i="29"/>
  <c r="H26" i="29" s="1"/>
  <c r="J26" i="29" s="1"/>
  <c r="H27" i="29"/>
  <c r="J27" i="29" s="1"/>
  <c r="H25" i="29"/>
  <c r="J25" i="29" s="1"/>
  <c r="H24" i="29"/>
  <c r="J24" i="29"/>
  <c r="H11" i="29"/>
  <c r="H12" i="29"/>
  <c r="H29" i="29" s="1"/>
  <c r="H10" i="29"/>
  <c r="H5" i="29"/>
  <c r="K47" i="23"/>
  <c r="D1" i="21"/>
  <c r="D1" i="20"/>
  <c r="C29" i="22"/>
  <c r="H16" i="32"/>
  <c r="H14" i="32"/>
  <c r="H13" i="32"/>
  <c r="H11" i="32"/>
  <c r="H10" i="32"/>
  <c r="H9" i="32"/>
  <c r="H8" i="32"/>
  <c r="H7" i="32"/>
  <c r="H6" i="32"/>
  <c r="H5" i="32"/>
  <c r="H3" i="32"/>
  <c r="K100" i="21"/>
  <c r="K99" i="21"/>
  <c r="K98" i="21"/>
  <c r="K97" i="21"/>
  <c r="K96" i="21"/>
  <c r="K95" i="21"/>
  <c r="K94" i="21"/>
  <c r="K93" i="21"/>
  <c r="K92" i="21"/>
  <c r="K91" i="21"/>
  <c r="K90" i="21"/>
  <c r="K89" i="21"/>
  <c r="K88" i="21"/>
  <c r="K87" i="21"/>
  <c r="K86" i="21"/>
  <c r="K85" i="21"/>
  <c r="K84" i="21"/>
  <c r="K83" i="21"/>
  <c r="K82" i="21"/>
  <c r="K81" i="21"/>
  <c r="K80" i="21"/>
  <c r="K79" i="21"/>
  <c r="K78" i="21"/>
  <c r="K77" i="21"/>
  <c r="K76" i="21"/>
  <c r="K75" i="21"/>
  <c r="K74" i="21"/>
  <c r="K73" i="21"/>
  <c r="K72" i="21"/>
  <c r="K71" i="21"/>
  <c r="K70" i="21"/>
  <c r="K69" i="21"/>
  <c r="K68" i="21"/>
  <c r="K67" i="21"/>
  <c r="K66" i="21"/>
  <c r="K65" i="21"/>
  <c r="K64" i="21"/>
  <c r="K63" i="21"/>
  <c r="K62" i="21"/>
  <c r="K61" i="21"/>
  <c r="K60" i="21"/>
  <c r="K59" i="21"/>
  <c r="K58" i="21"/>
  <c r="K57" i="21"/>
  <c r="K56" i="21"/>
  <c r="K55" i="21"/>
  <c r="K54" i="21"/>
  <c r="K53" i="21"/>
  <c r="K52" i="21"/>
  <c r="K51" i="21"/>
  <c r="K50" i="21"/>
  <c r="K49" i="21"/>
  <c r="K48" i="21"/>
  <c r="K47" i="21"/>
  <c r="K46" i="21"/>
  <c r="K45" i="21"/>
  <c r="K44" i="21"/>
  <c r="K43" i="21"/>
  <c r="K42" i="21"/>
  <c r="K41" i="21"/>
  <c r="K40" i="21"/>
  <c r="K39" i="21"/>
  <c r="K38" i="21"/>
  <c r="K37" i="21"/>
  <c r="K36" i="21"/>
  <c r="K35" i="21"/>
  <c r="K34" i="21"/>
  <c r="K33" i="21"/>
  <c r="K32" i="21"/>
  <c r="K31" i="21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8" i="21"/>
  <c r="K9" i="21"/>
  <c r="K10" i="21"/>
  <c r="H46" i="29"/>
  <c r="H45" i="29"/>
  <c r="J45" i="29" s="1"/>
  <c r="H44" i="29"/>
  <c r="J44" i="29" s="1"/>
  <c r="H43" i="29"/>
  <c r="J43" i="29"/>
  <c r="J47" i="29" s="1"/>
  <c r="H41" i="29"/>
  <c r="H47" i="29" s="1"/>
  <c r="H40" i="29"/>
  <c r="H37" i="29"/>
  <c r="H38" i="29" s="1"/>
  <c r="H35" i="29"/>
  <c r="J35" i="29"/>
  <c r="H34" i="29"/>
  <c r="J34" i="29"/>
  <c r="H32" i="29"/>
  <c r="J32" i="29" s="1"/>
  <c r="H31" i="29"/>
  <c r="J31" i="29"/>
  <c r="H30" i="29"/>
  <c r="J30" i="29" s="1"/>
  <c r="H23" i="29"/>
  <c r="H22" i="29"/>
  <c r="J22" i="29"/>
  <c r="H21" i="29"/>
  <c r="J21" i="29"/>
  <c r="H13" i="29"/>
  <c r="J13" i="29"/>
  <c r="J29" i="29" s="1"/>
  <c r="H9" i="29"/>
  <c r="H8" i="29"/>
  <c r="H4" i="29"/>
  <c r="F62" i="22"/>
  <c r="F56" i="22"/>
  <c r="F43" i="22"/>
  <c r="F36" i="22"/>
  <c r="E101" i="21"/>
  <c r="K7" i="21"/>
  <c r="K6" i="21"/>
  <c r="K5" i="21"/>
  <c r="K52" i="23"/>
  <c r="K42" i="23"/>
  <c r="H2" i="23"/>
  <c r="H37" i="23"/>
  <c r="H7" i="29"/>
  <c r="K101" i="21" l="1"/>
  <c r="J14" i="33"/>
  <c r="J39" i="33"/>
  <c r="K37" i="23"/>
  <c r="J33" i="29"/>
  <c r="J15" i="20"/>
  <c r="K29" i="29"/>
  <c r="E12" i="32"/>
  <c r="H12" i="32" s="1"/>
  <c r="H17" i="32" s="1"/>
  <c r="H33" i="29"/>
  <c r="H49" i="29" s="1"/>
  <c r="J37" i="29"/>
  <c r="J38" i="29" s="1"/>
  <c r="J49" i="29" s="1"/>
  <c r="F68" i="22" s="1"/>
  <c r="F18" i="22" l="1"/>
  <c r="K53" i="23"/>
  <c r="F8" i="22"/>
  <c r="F9" i="22" s="1"/>
  <c r="F22" i="22" s="1"/>
  <c r="K2" i="23"/>
  <c r="G18" i="22" l="1"/>
  <c r="F23" i="22"/>
  <c r="F24" i="22" s="1"/>
  <c r="F28" i="22" s="1"/>
  <c r="F30" i="22" s="1"/>
  <c r="F47" i="22" s="1"/>
  <c r="F48" i="22" s="1"/>
  <c r="F66" i="22" s="1"/>
  <c r="F67" i="22" s="1"/>
</calcChain>
</file>

<file path=xl/sharedStrings.xml><?xml version="1.0" encoding="utf-8"?>
<sst xmlns="http://schemas.openxmlformats.org/spreadsheetml/2006/main" count="839" uniqueCount="422">
  <si>
    <t>구분</t>
    <phoneticPr fontId="4" type="noConversion"/>
  </si>
  <si>
    <t>세부구분</t>
    <phoneticPr fontId="4" type="noConversion"/>
  </si>
  <si>
    <t>규격</t>
    <phoneticPr fontId="4" type="noConversion"/>
  </si>
  <si>
    <t>단가</t>
    <phoneticPr fontId="4" type="noConversion"/>
  </si>
  <si>
    <t>수량</t>
    <phoneticPr fontId="4" type="noConversion"/>
  </si>
  <si>
    <t>금액</t>
    <phoneticPr fontId="4" type="noConversion"/>
  </si>
  <si>
    <t>내용
연수</t>
    <phoneticPr fontId="4" type="noConversion"/>
  </si>
  <si>
    <t>감가상각</t>
    <phoneticPr fontId="4" type="noConversion"/>
  </si>
  <si>
    <t>운반기기</t>
    <phoneticPr fontId="4" type="noConversion"/>
  </si>
  <si>
    <t>트럭</t>
    <phoneticPr fontId="4" type="noConversion"/>
  </si>
  <si>
    <t>기계장치</t>
    <phoneticPr fontId="4" type="noConversion"/>
  </si>
  <si>
    <t>건물</t>
    <phoneticPr fontId="4" type="noConversion"/>
  </si>
  <si>
    <t>오토바이</t>
    <phoneticPr fontId="4" type="noConversion"/>
  </si>
  <si>
    <t>개</t>
    <phoneticPr fontId="4" type="noConversion"/>
  </si>
  <si>
    <t>임대</t>
    <phoneticPr fontId="4" type="noConversion"/>
  </si>
  <si>
    <t>농지</t>
    <phoneticPr fontId="4" type="noConversion"/>
  </si>
  <si>
    <t>토지</t>
    <phoneticPr fontId="4" type="noConversion"/>
  </si>
  <si>
    <t>평</t>
    <phoneticPr fontId="4" type="noConversion"/>
  </si>
  <si>
    <t>내용</t>
    <phoneticPr fontId="4" type="noConversion"/>
  </si>
  <si>
    <t>운반기기 소계</t>
    <phoneticPr fontId="4" type="noConversion"/>
  </si>
  <si>
    <t>유형자산 합계</t>
    <phoneticPr fontId="4" type="noConversion"/>
  </si>
  <si>
    <t>준비물</t>
    <phoneticPr fontId="1" type="noConversion"/>
  </si>
  <si>
    <t>규격</t>
    <phoneticPr fontId="1" type="noConversion"/>
  </si>
  <si>
    <t>비용</t>
    <phoneticPr fontId="1" type="noConversion"/>
  </si>
  <si>
    <t>횟수</t>
    <phoneticPr fontId="4" type="noConversion"/>
  </si>
  <si>
    <t>비품</t>
    <phoneticPr fontId="4" type="noConversion"/>
  </si>
  <si>
    <t>회</t>
    <phoneticPr fontId="4" type="noConversion"/>
  </si>
  <si>
    <t>소모품</t>
    <phoneticPr fontId="4" type="noConversion"/>
  </si>
  <si>
    <t>시설농지</t>
    <phoneticPr fontId="4" type="noConversion"/>
  </si>
  <si>
    <t>년</t>
    <phoneticPr fontId="4" type="noConversion"/>
  </si>
  <si>
    <t>포</t>
    <phoneticPr fontId="4" type="noConversion"/>
  </si>
  <si>
    <t>포장</t>
    <phoneticPr fontId="4" type="noConversion"/>
  </si>
  <si>
    <t>포장박스</t>
    <phoneticPr fontId="4" type="noConversion"/>
  </si>
  <si>
    <t>포장-봉지</t>
    <phoneticPr fontId="4" type="noConversion"/>
  </si>
  <si>
    <t>시기</t>
    <phoneticPr fontId="1" type="noConversion"/>
  </si>
  <si>
    <t>토목공사</t>
    <phoneticPr fontId="4" type="noConversion"/>
  </si>
  <si>
    <t>포크레인용역</t>
    <phoneticPr fontId="4" type="noConversion"/>
  </si>
  <si>
    <t>일</t>
    <phoneticPr fontId="4" type="noConversion"/>
  </si>
  <si>
    <t>식대</t>
    <phoneticPr fontId="4" type="noConversion"/>
  </si>
  <si>
    <t>자가용</t>
    <phoneticPr fontId="4" type="noConversion"/>
  </si>
  <si>
    <t>박스</t>
    <phoneticPr fontId="4" type="noConversion"/>
  </si>
  <si>
    <t>작업
일수</t>
    <phoneticPr fontId="4" type="noConversion"/>
  </si>
  <si>
    <t>운반기(소형)</t>
    <phoneticPr fontId="4" type="noConversion"/>
  </si>
  <si>
    <t>과정</t>
    <phoneticPr fontId="4" type="noConversion"/>
  </si>
  <si>
    <t>비료/퇴비</t>
    <phoneticPr fontId="4" type="noConversion"/>
  </si>
  <si>
    <t>난좌</t>
    <phoneticPr fontId="4" type="noConversion"/>
  </si>
  <si>
    <t>수수료</t>
    <phoneticPr fontId="4" type="noConversion"/>
  </si>
  <si>
    <t>매출</t>
    <phoneticPr fontId="4" type="noConversion"/>
  </si>
  <si>
    <t>포장박스/5kg</t>
    <phoneticPr fontId="4" type="noConversion"/>
  </si>
  <si>
    <t>포장박스/10kg</t>
    <phoneticPr fontId="4" type="noConversion"/>
  </si>
  <si>
    <t>화지(골판지)</t>
    <phoneticPr fontId="4" type="noConversion"/>
  </si>
  <si>
    <t>[매출액]</t>
    <phoneticPr fontId="4" type="noConversion"/>
  </si>
  <si>
    <t>노란색은 직접 입력</t>
    <phoneticPr fontId="4" type="noConversion"/>
  </si>
  <si>
    <t>매출액</t>
    <phoneticPr fontId="4" type="noConversion"/>
  </si>
  <si>
    <t>비고</t>
    <phoneticPr fontId="4" type="noConversion"/>
  </si>
  <si>
    <t>매출 합계</t>
    <phoneticPr fontId="4" type="noConversion"/>
  </si>
  <si>
    <t>[매출원가]</t>
    <phoneticPr fontId="4" type="noConversion"/>
  </si>
  <si>
    <t>생산원가</t>
    <phoneticPr fontId="4" type="noConversion"/>
  </si>
  <si>
    <t>재료비</t>
    <phoneticPr fontId="4" type="noConversion"/>
  </si>
  <si>
    <t>생산원가 합계</t>
    <phoneticPr fontId="4" type="noConversion"/>
  </si>
  <si>
    <t>[매출총이익]</t>
    <phoneticPr fontId="4" type="noConversion"/>
  </si>
  <si>
    <t>매출 총이익</t>
    <phoneticPr fontId="4" type="noConversion"/>
  </si>
  <si>
    <t>[영업외수익]</t>
    <phoneticPr fontId="4" type="noConversion"/>
  </si>
  <si>
    <t>영업외 수익</t>
    <phoneticPr fontId="4" type="noConversion"/>
  </si>
  <si>
    <t>기타 잡수익</t>
    <phoneticPr fontId="4" type="noConversion"/>
  </si>
  <si>
    <t>영업외 수익 합계</t>
    <phoneticPr fontId="4" type="noConversion"/>
  </si>
  <si>
    <t>[영업외비용]</t>
    <phoneticPr fontId="4" type="noConversion"/>
  </si>
  <si>
    <t>영업외 비용</t>
    <phoneticPr fontId="4" type="noConversion"/>
  </si>
  <si>
    <t>가정비</t>
    <phoneticPr fontId="4" type="noConversion"/>
  </si>
  <si>
    <t>대출이자금액</t>
    <phoneticPr fontId="4" type="noConversion"/>
  </si>
  <si>
    <t>영업외 비용 합계</t>
    <phoneticPr fontId="4" type="noConversion"/>
  </si>
  <si>
    <t>[당기순이익]</t>
    <phoneticPr fontId="4" type="noConversion"/>
  </si>
  <si>
    <t>당기순이익</t>
    <phoneticPr fontId="4" type="noConversion"/>
  </si>
  <si>
    <t>[현금자산 유입]</t>
    <phoneticPr fontId="4" type="noConversion"/>
  </si>
  <si>
    <t>현금자산 유입</t>
    <phoneticPr fontId="4" type="noConversion"/>
  </si>
  <si>
    <t>대출 유입</t>
    <phoneticPr fontId="4" type="noConversion"/>
  </si>
  <si>
    <t>자산 매각</t>
    <phoneticPr fontId="4" type="noConversion"/>
  </si>
  <si>
    <t>현금유입 합계</t>
    <phoneticPr fontId="4" type="noConversion"/>
  </si>
  <si>
    <t>[현금자산 유출]</t>
    <phoneticPr fontId="4" type="noConversion"/>
  </si>
  <si>
    <t>현금자산 유출</t>
    <phoneticPr fontId="4" type="noConversion"/>
  </si>
  <si>
    <t>대출 상환</t>
    <phoneticPr fontId="4" type="noConversion"/>
  </si>
  <si>
    <t>자산 구입</t>
    <phoneticPr fontId="4" type="noConversion"/>
  </si>
  <si>
    <t>현금유출 합계</t>
    <phoneticPr fontId="4" type="noConversion"/>
  </si>
  <si>
    <t>[당기 현금흐름결산]</t>
    <phoneticPr fontId="4" type="noConversion"/>
  </si>
  <si>
    <t>당기 현금흐름 결산</t>
    <phoneticPr fontId="4" type="noConversion"/>
  </si>
  <si>
    <t>당기순이익 + 자산유입 - 자산유출</t>
    <phoneticPr fontId="4" type="noConversion"/>
  </si>
  <si>
    <t>현금흐름 결산</t>
    <phoneticPr fontId="4" type="noConversion"/>
  </si>
  <si>
    <t>[매출분석]</t>
    <phoneticPr fontId="4" type="noConversion"/>
  </si>
  <si>
    <t>번호</t>
    <phoneticPr fontId="1" type="noConversion"/>
  </si>
  <si>
    <t>구분</t>
    <phoneticPr fontId="1" type="noConversion"/>
  </si>
  <si>
    <t>판매구분</t>
    <phoneticPr fontId="1" type="noConversion"/>
  </si>
  <si>
    <t>상품단위</t>
    <phoneticPr fontId="1" type="noConversion"/>
  </si>
  <si>
    <t>판매단가</t>
    <phoneticPr fontId="1" type="noConversion"/>
  </si>
  <si>
    <t>총 매출</t>
    <phoneticPr fontId="4" type="noConversion"/>
  </si>
  <si>
    <t>판관비</t>
    <phoneticPr fontId="4" type="noConversion"/>
  </si>
  <si>
    <t>[영업이익]</t>
    <phoneticPr fontId="4" type="noConversion"/>
  </si>
  <si>
    <t>영업이익</t>
    <phoneticPr fontId="4" type="noConversion"/>
  </si>
  <si>
    <t>금액</t>
    <phoneticPr fontId="4" type="noConversion"/>
  </si>
  <si>
    <t>비고</t>
    <phoneticPr fontId="4" type="noConversion"/>
  </si>
  <si>
    <t>매출총이익</t>
    <phoneticPr fontId="4" type="noConversion"/>
  </si>
  <si>
    <t>매출총이익 + 영업외수익 - 영업외비용</t>
    <phoneticPr fontId="4" type="noConversion"/>
  </si>
  <si>
    <t>A 매출 총액</t>
    <phoneticPr fontId="4" type="noConversion"/>
  </si>
  <si>
    <t>B 매출 총액</t>
    <phoneticPr fontId="4" type="noConversion"/>
  </si>
  <si>
    <t>모종</t>
    <phoneticPr fontId="4" type="noConversion"/>
  </si>
  <si>
    <t>운송비</t>
    <phoneticPr fontId="4" type="noConversion"/>
  </si>
  <si>
    <t>택배비</t>
    <phoneticPr fontId="4" type="noConversion"/>
  </si>
  <si>
    <t>작업명</t>
    <phoneticPr fontId="1" type="noConversion"/>
  </si>
  <si>
    <t>작업자재</t>
    <phoneticPr fontId="4" type="noConversion"/>
  </si>
  <si>
    <t>작업인력</t>
    <phoneticPr fontId="4" type="noConversion"/>
  </si>
  <si>
    <t>포</t>
    <phoneticPr fontId="4" type="noConversion"/>
  </si>
  <si>
    <t>남</t>
    <phoneticPr fontId="4" type="noConversion"/>
  </si>
  <si>
    <t>여</t>
    <phoneticPr fontId="4" type="noConversion"/>
  </si>
  <si>
    <t>자가</t>
    <phoneticPr fontId="4" type="noConversion"/>
  </si>
  <si>
    <t>기타경비</t>
    <phoneticPr fontId="4" type="noConversion"/>
  </si>
  <si>
    <t>인건비(일당)</t>
    <phoneticPr fontId="4" type="noConversion"/>
  </si>
  <si>
    <t>인</t>
    <phoneticPr fontId="4" type="noConversion"/>
  </si>
  <si>
    <t>식사 및 간식</t>
    <phoneticPr fontId="4" type="noConversion"/>
  </si>
  <si>
    <t>작업장비</t>
    <phoneticPr fontId="4" type="noConversion"/>
  </si>
  <si>
    <t>작업명기입</t>
    <phoneticPr fontId="4" type="noConversion"/>
  </si>
  <si>
    <t>작업명기입</t>
    <phoneticPr fontId="4" type="noConversion"/>
  </si>
  <si>
    <t>작업구분</t>
    <phoneticPr fontId="1" type="noConversion"/>
  </si>
  <si>
    <t>인건비 총액</t>
    <phoneticPr fontId="4" type="noConversion"/>
  </si>
  <si>
    <t>농산물</t>
    <phoneticPr fontId="4" type="noConversion"/>
  </si>
  <si>
    <t>계정</t>
    <phoneticPr fontId="4" type="noConversion"/>
  </si>
  <si>
    <t>상세내용</t>
    <phoneticPr fontId="1" type="noConversion"/>
  </si>
  <si>
    <t>[노무비+경비 목록]</t>
    <phoneticPr fontId="4" type="noConversion"/>
  </si>
  <si>
    <t>단계</t>
    <phoneticPr fontId="17" type="noConversion"/>
  </si>
  <si>
    <t>구분</t>
    <phoneticPr fontId="17" type="noConversion"/>
  </si>
  <si>
    <t>작업목록</t>
    <phoneticPr fontId="17" type="noConversion"/>
  </si>
  <si>
    <t>규격</t>
    <phoneticPr fontId="17" type="noConversion"/>
  </si>
  <si>
    <t>단가</t>
    <phoneticPr fontId="4" type="noConversion"/>
  </si>
  <si>
    <t>수량</t>
    <phoneticPr fontId="4" type="noConversion"/>
  </si>
  <si>
    <t>횟수</t>
    <phoneticPr fontId="17" type="noConversion"/>
  </si>
  <si>
    <t>합계비용</t>
    <phoneticPr fontId="4" type="noConversion"/>
  </si>
  <si>
    <t>노무비</t>
    <phoneticPr fontId="17" type="noConversion"/>
  </si>
  <si>
    <t>생육관리</t>
    <phoneticPr fontId="4" type="noConversion"/>
  </si>
  <si>
    <t>월</t>
    <phoneticPr fontId="4" type="noConversion"/>
  </si>
  <si>
    <t>월</t>
    <phoneticPr fontId="17" type="noConversion"/>
  </si>
  <si>
    <t>일용직</t>
    <phoneticPr fontId="17" type="noConversion"/>
  </si>
  <si>
    <t>일당</t>
    <phoneticPr fontId="17" type="noConversion"/>
  </si>
  <si>
    <t>일</t>
    <phoneticPr fontId="17" type="noConversion"/>
  </si>
  <si>
    <t>일용 식대</t>
    <phoneticPr fontId="17" type="noConversion"/>
  </si>
  <si>
    <t>회</t>
    <phoneticPr fontId="17" type="noConversion"/>
  </si>
  <si>
    <t>상여금</t>
    <phoneticPr fontId="17" type="noConversion"/>
  </si>
  <si>
    <t>년</t>
    <phoneticPr fontId="4" type="noConversion"/>
  </si>
  <si>
    <t>복리후생비</t>
    <phoneticPr fontId="17" type="noConversion"/>
  </si>
  <si>
    <t>고정</t>
    <phoneticPr fontId="17" type="noConversion"/>
  </si>
  <si>
    <t>추가(회식 등)</t>
    <phoneticPr fontId="17" type="noConversion"/>
  </si>
  <si>
    <t>4대보험</t>
    <phoneticPr fontId="17" type="noConversion"/>
  </si>
  <si>
    <t>퇴직금</t>
    <phoneticPr fontId="4" type="noConversion"/>
  </si>
  <si>
    <t>급여B</t>
    <phoneticPr fontId="4" type="noConversion"/>
  </si>
  <si>
    <t>급여C</t>
    <phoneticPr fontId="4" type="noConversion"/>
  </si>
  <si>
    <t>노무비 1년 총액</t>
    <phoneticPr fontId="17" type="noConversion"/>
  </si>
  <si>
    <t>전기료(춘추)</t>
    <phoneticPr fontId="17" type="noConversion"/>
  </si>
  <si>
    <t>전기료(하)</t>
    <phoneticPr fontId="17" type="noConversion"/>
  </si>
  <si>
    <t>전기료(동)</t>
    <phoneticPr fontId="17" type="noConversion"/>
  </si>
  <si>
    <t>수도요금</t>
    <phoneticPr fontId="17" type="noConversion"/>
  </si>
  <si>
    <t>난방유류대</t>
    <phoneticPr fontId="17" type="noConversion"/>
  </si>
  <si>
    <t>시설유지보수비</t>
    <phoneticPr fontId="17" type="noConversion"/>
  </si>
  <si>
    <t>소모품비</t>
    <phoneticPr fontId="17" type="noConversion"/>
  </si>
  <si>
    <t>장비유류대(면)</t>
    <phoneticPr fontId="17" type="noConversion"/>
  </si>
  <si>
    <t>CCTV/경비</t>
    <phoneticPr fontId="4" type="noConversion"/>
  </si>
  <si>
    <t>수리비</t>
    <phoneticPr fontId="17" type="noConversion"/>
  </si>
  <si>
    <t>유지보수비</t>
    <phoneticPr fontId="17" type="noConversion"/>
  </si>
  <si>
    <t>년</t>
    <phoneticPr fontId="17" type="noConversion"/>
  </si>
  <si>
    <t>차량세금</t>
    <phoneticPr fontId="4" type="noConversion"/>
  </si>
  <si>
    <t>세무비용</t>
    <phoneticPr fontId="17" type="noConversion"/>
  </si>
  <si>
    <t>기장료</t>
    <phoneticPr fontId="17" type="noConversion"/>
  </si>
  <si>
    <t>신고대행</t>
    <phoneticPr fontId="17" type="noConversion"/>
  </si>
  <si>
    <t>농장운용비</t>
    <phoneticPr fontId="17" type="noConversion"/>
  </si>
  <si>
    <t>농기계운용비</t>
    <phoneticPr fontId="17" type="noConversion"/>
  </si>
  <si>
    <t>경비</t>
    <phoneticPr fontId="4" type="noConversion"/>
  </si>
  <si>
    <t>전기료</t>
  </si>
  <si>
    <t>수도요금</t>
  </si>
  <si>
    <t>통신요금</t>
  </si>
  <si>
    <t>난방비</t>
  </si>
  <si>
    <t>판매관리비</t>
    <phoneticPr fontId="4" type="noConversion"/>
  </si>
  <si>
    <t>작업리스트</t>
    <phoneticPr fontId="4" type="noConversion"/>
  </si>
  <si>
    <t>(월급여)</t>
    <phoneticPr fontId="4" type="noConversion"/>
  </si>
  <si>
    <t>C 매출 총액</t>
    <phoneticPr fontId="4" type="noConversion"/>
  </si>
  <si>
    <t>D 매출 총액</t>
    <phoneticPr fontId="4" type="noConversion"/>
  </si>
  <si>
    <t>중</t>
    <phoneticPr fontId="4" type="noConversion"/>
  </si>
  <si>
    <t>노무비(작업비)</t>
    <phoneticPr fontId="4" type="noConversion"/>
  </si>
  <si>
    <t>딸기</t>
    <phoneticPr fontId="4" type="noConversion"/>
  </si>
  <si>
    <t>[딸기 유형자산 리스트]</t>
    <phoneticPr fontId="4" type="noConversion"/>
  </si>
  <si>
    <t>2020.12.3</t>
    <phoneticPr fontId="4" type="noConversion"/>
  </si>
  <si>
    <t>[충남농업마이스터]</t>
    <phoneticPr fontId="4" type="noConversion"/>
  </si>
  <si>
    <t>시설 200평*6동 (단동)</t>
    <phoneticPr fontId="4" type="noConversion"/>
  </si>
  <si>
    <t>땅구입 부대비용</t>
    <phoneticPr fontId="4" type="noConversion"/>
  </si>
  <si>
    <t>식</t>
    <phoneticPr fontId="4" type="noConversion"/>
  </si>
  <si>
    <t>바닥정리</t>
    <phoneticPr fontId="4" type="noConversion"/>
  </si>
  <si>
    <t>2식</t>
    <phoneticPr fontId="4" type="noConversion"/>
  </si>
  <si>
    <t>전기내부설비</t>
    <phoneticPr fontId="4" type="noConversion"/>
  </si>
  <si>
    <t>관정</t>
    <phoneticPr fontId="1" type="noConversion"/>
  </si>
  <si>
    <t>지하수 관정</t>
    <phoneticPr fontId="4" type="noConversion"/>
  </si>
  <si>
    <t>한전불입금</t>
    <phoneticPr fontId="4" type="noConversion"/>
  </si>
  <si>
    <t>3상 15kw 공사비</t>
    <phoneticPr fontId="4" type="noConversion"/>
  </si>
  <si>
    <t>전기 외부 공사</t>
    <phoneticPr fontId="1" type="noConversion"/>
  </si>
  <si>
    <t>식</t>
    <phoneticPr fontId="4" type="noConversion"/>
  </si>
  <si>
    <t>하우스 공사</t>
    <phoneticPr fontId="4" type="noConversion"/>
  </si>
  <si>
    <t>하우스 공사</t>
    <phoneticPr fontId="4" type="noConversion"/>
  </si>
  <si>
    <t>파이프</t>
    <phoneticPr fontId="4" type="noConversion"/>
  </si>
  <si>
    <t>조리개외 부속자재</t>
    <phoneticPr fontId="4" type="noConversion"/>
  </si>
  <si>
    <t>양액설비</t>
    <phoneticPr fontId="4" type="noConversion"/>
  </si>
  <si>
    <t>배관설비</t>
    <phoneticPr fontId="4" type="noConversion"/>
  </si>
  <si>
    <t>고설배드</t>
    <phoneticPr fontId="4" type="noConversion"/>
  </si>
  <si>
    <t>보일러</t>
    <phoneticPr fontId="4" type="noConversion"/>
  </si>
  <si>
    <t>유동 팬</t>
    <phoneticPr fontId="4" type="noConversion"/>
  </si>
  <si>
    <t>배기 팬(환풍기)</t>
    <phoneticPr fontId="4" type="noConversion"/>
  </si>
  <si>
    <t>고압분무기</t>
    <phoneticPr fontId="4" type="noConversion"/>
  </si>
  <si>
    <t>온풍기</t>
    <phoneticPr fontId="4" type="noConversion"/>
  </si>
  <si>
    <t>1t</t>
    <phoneticPr fontId="4" type="noConversion"/>
  </si>
  <si>
    <t>관리동 겸 창고</t>
    <phoneticPr fontId="4" type="noConversion"/>
  </si>
  <si>
    <t>저온저장고</t>
    <phoneticPr fontId="4" type="noConversion"/>
  </si>
  <si>
    <t>전자저울</t>
    <phoneticPr fontId="4" type="noConversion"/>
  </si>
  <si>
    <t>수확박스</t>
    <phoneticPr fontId="4" type="noConversion"/>
  </si>
  <si>
    <t>바닥공사</t>
    <phoneticPr fontId="4" type="noConversion"/>
  </si>
  <si>
    <t>동</t>
    <phoneticPr fontId="4" type="noConversion"/>
  </si>
  <si>
    <t>수경재배시설</t>
    <phoneticPr fontId="4" type="noConversion"/>
  </si>
  <si>
    <t>동</t>
    <phoneticPr fontId="4" type="noConversion"/>
  </si>
  <si>
    <t>10개</t>
    <phoneticPr fontId="4" type="noConversion"/>
  </si>
  <si>
    <t>2개</t>
    <phoneticPr fontId="4" type="noConversion"/>
  </si>
  <si>
    <t>구르마</t>
    <phoneticPr fontId="4" type="noConversion"/>
  </si>
  <si>
    <t>대</t>
    <phoneticPr fontId="4" type="noConversion"/>
  </si>
  <si>
    <t>그랜져</t>
    <phoneticPr fontId="4" type="noConversion"/>
  </si>
  <si>
    <t>외국인 숙소</t>
    <phoneticPr fontId="4" type="noConversion"/>
  </si>
  <si>
    <t>8평</t>
    <phoneticPr fontId="4" type="noConversion"/>
  </si>
  <si>
    <t>3평</t>
    <phoneticPr fontId="4" type="noConversion"/>
  </si>
  <si>
    <t>숙소 집기</t>
    <phoneticPr fontId="4" type="noConversion"/>
  </si>
  <si>
    <t xml:space="preserve">숙소 설비 </t>
    <phoneticPr fontId="4" type="noConversion"/>
  </si>
  <si>
    <t>100평</t>
    <phoneticPr fontId="4" type="noConversion"/>
  </si>
  <si>
    <t>콘테이너 숙소</t>
    <phoneticPr fontId="4" type="noConversion"/>
  </si>
  <si>
    <t>식</t>
    <phoneticPr fontId="4" type="noConversion"/>
  </si>
  <si>
    <t xml:space="preserve">1중 비닐 </t>
    <phoneticPr fontId="4" type="noConversion"/>
  </si>
  <si>
    <t>3중 비닐</t>
  </si>
  <si>
    <t>보온덮개</t>
    <phoneticPr fontId="4" type="noConversion"/>
  </si>
  <si>
    <t>줄포함</t>
    <phoneticPr fontId="4" type="noConversion"/>
  </si>
  <si>
    <t>상토 포함</t>
    <phoneticPr fontId="4" type="noConversion"/>
  </si>
  <si>
    <t>공판장 11월</t>
    <phoneticPr fontId="4" type="noConversion"/>
  </si>
  <si>
    <t>공판장 12월</t>
  </si>
  <si>
    <t>공판장 1월</t>
    <phoneticPr fontId="4" type="noConversion"/>
  </si>
  <si>
    <t>공판장 2월</t>
  </si>
  <si>
    <t>공판장 3월</t>
  </si>
  <si>
    <t>공판장 4월</t>
  </si>
  <si>
    <t>공판장 5월</t>
  </si>
  <si>
    <t>공판장 6월</t>
  </si>
  <si>
    <t>특</t>
    <phoneticPr fontId="4" type="noConversion"/>
  </si>
  <si>
    <t>상</t>
    <phoneticPr fontId="1" type="noConversion"/>
  </si>
  <si>
    <t>잼</t>
    <phoneticPr fontId="4" type="noConversion"/>
  </si>
  <si>
    <t>kg</t>
    <phoneticPr fontId="4" type="noConversion"/>
  </si>
  <si>
    <t>동</t>
    <phoneticPr fontId="4" type="noConversion"/>
  </si>
  <si>
    <t>2kg 1박스</t>
    <phoneticPr fontId="4" type="noConversion"/>
  </si>
  <si>
    <t>2중비닐</t>
    <phoneticPr fontId="4" type="noConversion"/>
  </si>
  <si>
    <t>상토보충</t>
    <phoneticPr fontId="4" type="noConversion"/>
  </si>
  <si>
    <t>양액비료</t>
    <phoneticPr fontId="4" type="noConversion"/>
  </si>
  <si>
    <t>인건비 포함</t>
    <phoneticPr fontId="4" type="noConversion"/>
  </si>
  <si>
    <t>수정작업</t>
    <phoneticPr fontId="4" type="noConversion"/>
  </si>
  <si>
    <t>벌</t>
    <phoneticPr fontId="4" type="noConversion"/>
  </si>
  <si>
    <t>통</t>
    <phoneticPr fontId="4" type="noConversion"/>
  </si>
  <si>
    <t>재해보험</t>
    <phoneticPr fontId="4" type="noConversion"/>
  </si>
  <si>
    <t>화재보험</t>
    <phoneticPr fontId="4" type="noConversion"/>
  </si>
  <si>
    <t>휴대폰요금</t>
    <phoneticPr fontId="4" type="noConversion"/>
  </si>
  <si>
    <t>차량 유류대</t>
    <phoneticPr fontId="4" type="noConversion"/>
  </si>
  <si>
    <t>차량세금 및 보험</t>
    <phoneticPr fontId="4" type="noConversion"/>
  </si>
  <si>
    <t>외국인(불법)</t>
    <phoneticPr fontId="4" type="noConversion"/>
  </si>
  <si>
    <t>외국인(합법)</t>
    <phoneticPr fontId="4" type="noConversion"/>
  </si>
  <si>
    <t>년</t>
    <phoneticPr fontId="4" type="noConversion"/>
  </si>
  <si>
    <t>9월</t>
    <phoneticPr fontId="4" type="noConversion"/>
  </si>
  <si>
    <t>정식</t>
    <phoneticPr fontId="4" type="noConversion"/>
  </si>
  <si>
    <t>준비기</t>
    <phoneticPr fontId="4" type="noConversion"/>
  </si>
  <si>
    <t>정식작업</t>
    <phoneticPr fontId="4" type="noConversion"/>
  </si>
  <si>
    <t>일</t>
    <phoneticPr fontId="4" type="noConversion"/>
  </si>
  <si>
    <t>모종</t>
    <phoneticPr fontId="4" type="noConversion"/>
  </si>
  <si>
    <t>36,000주</t>
    <phoneticPr fontId="4" type="noConversion"/>
  </si>
  <si>
    <t>바닥쓸기</t>
    <phoneticPr fontId="4" type="noConversion"/>
  </si>
  <si>
    <t>보식</t>
    <phoneticPr fontId="4" type="noConversion"/>
  </si>
  <si>
    <t>10월</t>
    <phoneticPr fontId="4" type="noConversion"/>
  </si>
  <si>
    <t>꽃작업</t>
  </si>
  <si>
    <t>벌</t>
    <phoneticPr fontId="4" type="noConversion"/>
  </si>
  <si>
    <t>잎작업</t>
  </si>
  <si>
    <t>잎작업</t>
    <phoneticPr fontId="4" type="noConversion"/>
  </si>
  <si>
    <t>꽃작업</t>
    <phoneticPr fontId="4" type="noConversion"/>
  </si>
  <si>
    <t>모종</t>
    <phoneticPr fontId="4" type="noConversion"/>
  </si>
  <si>
    <t>주</t>
    <phoneticPr fontId="4" type="noConversion"/>
  </si>
  <si>
    <t>11월</t>
    <phoneticPr fontId="4" type="noConversion"/>
  </si>
  <si>
    <t>비닐 작업</t>
    <phoneticPr fontId="4" type="noConversion"/>
  </si>
  <si>
    <t>12월</t>
    <phoneticPr fontId="4" type="noConversion"/>
  </si>
  <si>
    <t>1월</t>
    <phoneticPr fontId="4" type="noConversion"/>
  </si>
  <si>
    <t>수확작업</t>
  </si>
  <si>
    <t>수확작업</t>
    <phoneticPr fontId="4" type="noConversion"/>
  </si>
  <si>
    <t>수확작업</t>
    <phoneticPr fontId="4" type="noConversion"/>
  </si>
  <si>
    <t>수확작업</t>
    <phoneticPr fontId="4" type="noConversion"/>
  </si>
  <si>
    <t>2월</t>
    <phoneticPr fontId="4" type="noConversion"/>
  </si>
  <si>
    <t>3월</t>
    <phoneticPr fontId="4" type="noConversion"/>
  </si>
  <si>
    <t>딸기판돈</t>
    <phoneticPr fontId="4" type="noConversion"/>
  </si>
  <si>
    <t>농장주 연봉</t>
    <phoneticPr fontId="4" type="noConversion"/>
  </si>
  <si>
    <t>직불금</t>
    <phoneticPr fontId="4" type="noConversion"/>
  </si>
  <si>
    <t>직거래</t>
    <phoneticPr fontId="4" type="noConversion"/>
  </si>
  <si>
    <t>감가상각비</t>
    <phoneticPr fontId="4" type="noConversion"/>
  </si>
  <si>
    <t>공나양</t>
    <phoneticPr fontId="4" type="noConversion"/>
  </si>
  <si>
    <t>010-2000-4981</t>
    <phoneticPr fontId="4" type="noConversion"/>
  </si>
  <si>
    <t>1년 감가상각비 합계</t>
    <phoneticPr fontId="4" type="noConversion"/>
  </si>
  <si>
    <t>토지소계</t>
    <phoneticPr fontId="4" type="noConversion"/>
  </si>
  <si>
    <t>시설소계</t>
    <phoneticPr fontId="4" type="noConversion"/>
  </si>
  <si>
    <t>기계장치 소계</t>
    <phoneticPr fontId="4" type="noConversion"/>
  </si>
  <si>
    <t>건물비품 소계</t>
    <phoneticPr fontId="4" type="noConversion"/>
  </si>
  <si>
    <t>고정 경비</t>
    <phoneticPr fontId="4" type="noConversion"/>
  </si>
  <si>
    <t>변동_생산자재비</t>
    <phoneticPr fontId="4" type="noConversion"/>
  </si>
  <si>
    <t>재료비 소계</t>
    <phoneticPr fontId="4" type="noConversion"/>
  </si>
  <si>
    <t>판매비와관리비 소계</t>
    <phoneticPr fontId="4" type="noConversion"/>
  </si>
  <si>
    <t>경비 소계</t>
    <phoneticPr fontId="4" type="noConversion"/>
  </si>
  <si>
    <t>변동 생산비 합계</t>
    <phoneticPr fontId="4" type="noConversion"/>
  </si>
  <si>
    <t>고정비</t>
    <phoneticPr fontId="4" type="noConversion"/>
  </si>
  <si>
    <t>변동_판관비</t>
    <phoneticPr fontId="4" type="noConversion"/>
  </si>
  <si>
    <t>변동비</t>
    <phoneticPr fontId="4" type="noConversion"/>
  </si>
  <si>
    <t>노무비(월급)</t>
    <phoneticPr fontId="4" type="noConversion"/>
  </si>
  <si>
    <t>생산자재</t>
    <phoneticPr fontId="4" type="noConversion"/>
  </si>
  <si>
    <t>고정 경비 합계</t>
    <phoneticPr fontId="4" type="noConversion"/>
  </si>
  <si>
    <t>고정비+변동비</t>
    <phoneticPr fontId="4" type="noConversion"/>
  </si>
  <si>
    <t>직거래시</t>
    <phoneticPr fontId="4" type="noConversion"/>
  </si>
  <si>
    <r>
      <rPr>
        <b/>
        <sz val="14"/>
        <color indexed="8"/>
        <rFont val="돋움"/>
        <family val="3"/>
        <charset val="129"/>
      </rPr>
      <t>가정</t>
    </r>
    <r>
      <rPr>
        <b/>
        <sz val="14"/>
        <color indexed="8"/>
        <rFont val="Arial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지출</t>
    </r>
    <r>
      <rPr>
        <b/>
        <sz val="14"/>
        <color indexed="8"/>
        <rFont val="Arial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목록</t>
    </r>
    <r>
      <rPr>
        <b/>
        <sz val="14"/>
        <color indexed="8"/>
        <rFont val="Arial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산출서</t>
    </r>
    <r>
      <rPr>
        <b/>
        <sz val="14"/>
        <color indexed="8"/>
        <rFont val="Arial"/>
        <family val="2"/>
      </rPr>
      <t/>
    </r>
    <phoneticPr fontId="17" type="noConversion"/>
  </si>
  <si>
    <r>
      <rPr>
        <b/>
        <sz val="14"/>
        <color indexed="8"/>
        <rFont val="돋움"/>
        <family val="3"/>
        <charset val="129"/>
      </rPr>
      <t>월</t>
    </r>
    <r>
      <rPr>
        <b/>
        <sz val="14"/>
        <color indexed="8"/>
        <rFont val="Arial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가정비</t>
    </r>
    <r>
      <rPr>
        <b/>
        <sz val="14"/>
        <color indexed="8"/>
        <rFont val="Arial"/>
        <family val="2"/>
      </rPr>
      <t xml:space="preserve"> </t>
    </r>
    <r>
      <rPr>
        <b/>
        <sz val="14"/>
        <color indexed="8"/>
        <rFont val="돋움"/>
        <family val="3"/>
        <charset val="129"/>
      </rPr>
      <t>계</t>
    </r>
    <phoneticPr fontId="17" type="noConversion"/>
  </si>
  <si>
    <r>
      <t>1</t>
    </r>
    <r>
      <rPr>
        <b/>
        <sz val="11"/>
        <color indexed="8"/>
        <rFont val="돋움"/>
        <family val="3"/>
        <charset val="129"/>
      </rPr>
      <t>년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가정비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계</t>
    </r>
    <phoneticPr fontId="17" type="noConversion"/>
  </si>
  <si>
    <t>예상지출</t>
  </si>
  <si>
    <t>비예상</t>
  </si>
  <si>
    <t>비용지출</t>
  </si>
  <si>
    <t>자산</t>
  </si>
  <si>
    <t>지출</t>
  </si>
  <si>
    <t>비용필수</t>
  </si>
  <si>
    <t>비용선택</t>
  </si>
  <si>
    <t>생존필수</t>
  </si>
  <si>
    <t>금액</t>
    <phoneticPr fontId="17" type="noConversion"/>
  </si>
  <si>
    <t>기타필수</t>
  </si>
  <si>
    <t>자녀양육</t>
  </si>
  <si>
    <t>정기고정</t>
  </si>
  <si>
    <t>주식비</t>
    <phoneticPr fontId="17" type="noConversion"/>
  </si>
  <si>
    <t>휴대폰요금</t>
  </si>
  <si>
    <t>공교육비</t>
  </si>
  <si>
    <t>생명보험료</t>
  </si>
  <si>
    <r>
      <rPr>
        <sz val="10"/>
        <color indexed="8"/>
        <rFont val="돋움"/>
        <family val="3"/>
        <charset val="129"/>
      </rPr>
      <t>부모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용돈</t>
    </r>
    <phoneticPr fontId="17" type="noConversion"/>
  </si>
  <si>
    <t>경조사</t>
  </si>
  <si>
    <t>부식비</t>
  </si>
  <si>
    <r>
      <t>TV</t>
    </r>
    <r>
      <rPr>
        <sz val="10"/>
        <color indexed="8"/>
        <rFont val="Arial"/>
        <family val="2"/>
      </rPr>
      <t>유선</t>
    </r>
  </si>
  <si>
    <t>사교육비</t>
  </si>
  <si>
    <t>실비보험료</t>
  </si>
  <si>
    <t>모임회비</t>
  </si>
  <si>
    <t>의료비</t>
  </si>
  <si>
    <t>인터넷</t>
  </si>
  <si>
    <t>의류비</t>
  </si>
  <si>
    <t>운전자보험</t>
  </si>
  <si>
    <t>교육비</t>
  </si>
  <si>
    <t>수리비</t>
  </si>
  <si>
    <t>제사비</t>
    <phoneticPr fontId="17" type="noConversion"/>
  </si>
  <si>
    <t>자녀통신비</t>
  </si>
  <si>
    <t>화재보험</t>
  </si>
  <si>
    <t>외식비</t>
  </si>
  <si>
    <t>합의금</t>
  </si>
  <si>
    <t>가정소모품</t>
  </si>
  <si>
    <t>용돈</t>
  </si>
  <si>
    <t>적금</t>
  </si>
  <si>
    <t>이미용비</t>
  </si>
  <si>
    <t>가스요금</t>
  </si>
  <si>
    <t>기숙사</t>
  </si>
  <si>
    <t>원금상환</t>
  </si>
  <si>
    <t>보약비</t>
    <phoneticPr fontId="17" type="noConversion"/>
  </si>
  <si>
    <t>난방요금</t>
  </si>
  <si>
    <t>렌탈</t>
    <phoneticPr fontId="17" type="noConversion"/>
  </si>
  <si>
    <t>교통비</t>
  </si>
  <si>
    <t>이자</t>
  </si>
  <si>
    <t>문화생활</t>
  </si>
  <si>
    <t>국민연금</t>
  </si>
  <si>
    <t>이발비</t>
    <phoneticPr fontId="17" type="noConversion"/>
  </si>
  <si>
    <t>의료보험</t>
  </si>
  <si>
    <t>할부금</t>
  </si>
  <si>
    <t>유흥비</t>
  </si>
  <si>
    <t>건강보험</t>
  </si>
  <si>
    <t>미용비</t>
    <phoneticPr fontId="17" type="noConversion"/>
  </si>
  <si>
    <t>교육보험</t>
  </si>
  <si>
    <t>자동차보험</t>
    <phoneticPr fontId="17" type="noConversion"/>
  </si>
  <si>
    <t>차량유지비</t>
  </si>
  <si>
    <t>월세금</t>
  </si>
  <si>
    <t>차량유지비</t>
    <phoneticPr fontId="17" type="noConversion"/>
  </si>
  <si>
    <t>생명보험</t>
  </si>
  <si>
    <t>주택청약</t>
  </si>
  <si>
    <t>여행비</t>
  </si>
  <si>
    <t>찬조금</t>
  </si>
  <si>
    <t>금융기관</t>
  </si>
  <si>
    <t>금리 (%)</t>
  </si>
  <si>
    <t>월 상환액</t>
  </si>
  <si>
    <t>만기일</t>
  </si>
  <si>
    <t>주택담보대출</t>
  </si>
  <si>
    <t>신용대출</t>
  </si>
  <si>
    <t>상환일</t>
    <phoneticPr fontId="4" type="noConversion"/>
  </si>
  <si>
    <t>기계장치-SS기</t>
    <phoneticPr fontId="4" type="noConversion"/>
  </si>
  <si>
    <t>원리금균등분할상환</t>
    <phoneticPr fontId="4" type="noConversion"/>
  </si>
  <si>
    <t>기계장치-부채 리스트</t>
    <phoneticPr fontId="4" type="noConversion"/>
  </si>
  <si>
    <t>출하선급금</t>
    <phoneticPr fontId="4" type="noConversion"/>
  </si>
  <si>
    <t>원금균등분할상환</t>
  </si>
  <si>
    <t>농어촌구조개선자금</t>
    <phoneticPr fontId="4" type="noConversion"/>
  </si>
  <si>
    <t>마이너스 통장/2년</t>
    <phoneticPr fontId="4" type="noConversion"/>
  </si>
  <si>
    <t>만기일시상환</t>
  </si>
  <si>
    <t>저리대체대출</t>
    <phoneticPr fontId="4" type="noConversion"/>
  </si>
  <si>
    <t>상호금융특별장기대출</t>
    <phoneticPr fontId="4" type="noConversion"/>
  </si>
  <si>
    <t>상호금융지역발전대출</t>
    <phoneticPr fontId="4" type="noConversion"/>
  </si>
  <si>
    <t/>
  </si>
  <si>
    <t>국민은행</t>
    <phoneticPr fontId="4" type="noConversion"/>
  </si>
  <si>
    <t>케이뱅크</t>
    <phoneticPr fontId="4" type="noConversion"/>
  </si>
  <si>
    <t>농협</t>
    <phoneticPr fontId="4" type="noConversion"/>
  </si>
  <si>
    <r>
      <rPr>
        <sz val="10"/>
        <color rgb="FF000000"/>
        <rFont val="맑은 고딕"/>
        <family val="3"/>
        <charset val="129"/>
      </rPr>
      <t>대출명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  <charset val="129"/>
      </rPr>
      <t>_</t>
    </r>
    <r>
      <rPr>
        <sz val="10"/>
        <color rgb="FF000000"/>
        <rFont val="맑은 고딕"/>
        <family val="3"/>
        <charset val="129"/>
      </rPr>
      <t>내용</t>
    </r>
    <phoneticPr fontId="4" type="noConversion"/>
  </si>
  <si>
    <t>10일</t>
    <phoneticPr fontId="4" type="noConversion"/>
  </si>
  <si>
    <t>25일</t>
    <phoneticPr fontId="4" type="noConversion"/>
  </si>
  <si>
    <t>31일</t>
  </si>
  <si>
    <r>
      <rPr>
        <sz val="10"/>
        <color indexed="8"/>
        <rFont val="맑은 고딕"/>
        <family val="3"/>
      </rPr>
      <t>대출형태</t>
    </r>
    <phoneticPr fontId="4" type="noConversion"/>
  </si>
  <si>
    <t>년 상환액</t>
    <phoneticPr fontId="4" type="noConversion"/>
  </si>
  <si>
    <r>
      <rPr>
        <sz val="10"/>
        <color rgb="FF000000"/>
        <rFont val="맑은 고딕"/>
        <family val="3"/>
        <charset val="129"/>
      </rPr>
      <t>원금</t>
    </r>
    <r>
      <rPr>
        <sz val="10"/>
        <color rgb="FF000000"/>
        <rFont val="Arial"/>
        <family val="2"/>
      </rPr>
      <t xml:space="preserve"> </t>
    </r>
    <phoneticPr fontId="4" type="noConversion"/>
  </si>
  <si>
    <r>
      <rPr>
        <sz val="10"/>
        <color rgb="FF000000"/>
        <rFont val="맑은 고딕"/>
        <family val="3"/>
        <charset val="129"/>
      </rPr>
      <t>현재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잔액</t>
    </r>
    <r>
      <rPr>
        <sz val="10"/>
        <color rgb="FF000000"/>
        <rFont val="Arial"/>
        <family val="2"/>
      </rPr>
      <t xml:space="preserve"> </t>
    </r>
    <phoneticPr fontId="4" type="noConversion"/>
  </si>
  <si>
    <t>부채 총괄 내역</t>
    <phoneticPr fontId="4" type="noConversion"/>
  </si>
  <si>
    <t>기준일(작성일)</t>
    <phoneticPr fontId="4" type="noConversion"/>
  </si>
  <si>
    <t>현재잔액총계</t>
    <phoneticPr fontId="4" type="noConversion"/>
  </si>
  <si>
    <t>2026년 상환액 총계</t>
    <phoneticPr fontId="4" type="noConversion"/>
  </si>
  <si>
    <t>총생산량</t>
    <phoneticPr fontId="4" type="noConversion"/>
  </si>
  <si>
    <t>총생산량(kg)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</si>
</sst>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#,##0.0_ "/>
    <numFmt numFmtId="186" formatCode="m&quot;/&quot;d;@"/>
    <numFmt numFmtId="189" formatCode="[$-F800]dddd\,\ mmmm\ dd\,\ yyyy"/>
  </numFmts>
  <fonts count="44" x14ac:knownFonts="1">
    <font>
      <sz val="11"/>
      <color indexed="8"/>
      <name val="맑은 고딕"/>
      <family val="3"/>
    </font>
    <font>
      <sz val="8"/>
      <name val="맑은 고딕"/>
      <family val="3"/>
    </font>
    <font>
      <sz val="11"/>
      <color indexed="8"/>
      <name val="맑은 고딕"/>
      <family val="3"/>
    </font>
    <font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</font>
    <font>
      <sz val="11"/>
      <name val="돋움"/>
      <family val="3"/>
      <charset val="129"/>
    </font>
    <font>
      <u/>
      <sz val="12.1"/>
      <color indexed="12"/>
      <name val="맑은 고딕"/>
      <family val="3"/>
    </font>
    <font>
      <sz val="20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indexed="8"/>
      <name val="맑은 고딕"/>
      <family val="3"/>
    </font>
    <font>
      <sz val="9"/>
      <color indexed="8"/>
      <name val="맑은 고딕"/>
      <family val="3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Arial"/>
      <family val="2"/>
    </font>
    <font>
      <b/>
      <sz val="14"/>
      <color indexed="8"/>
      <name val="돋움"/>
      <family val="3"/>
      <charset val="129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돋움"/>
      <family val="3"/>
      <charset val="129"/>
    </font>
    <font>
      <b/>
      <sz val="11"/>
      <color indexed="8"/>
      <name val="Arial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돋움"/>
      <family val="3"/>
      <charset val="129"/>
    </font>
    <font>
      <sz val="18"/>
      <name val="Arial"/>
      <family val="2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Corbel"/>
      <family val="2"/>
    </font>
    <font>
      <sz val="10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E6B9B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9CDE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BF7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indexed="64"/>
      </bottom>
      <diagonal/>
    </border>
  </borders>
  <cellStyleXfs count="9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2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>
      <alignment vertical="center"/>
    </xf>
    <xf numFmtId="176" fontId="0" fillId="3" borderId="1" xfId="0" applyNumberForma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176" fontId="0" fillId="4" borderId="0" xfId="0" applyNumberFormat="1" applyFill="1">
      <alignment vertical="center"/>
    </xf>
    <xf numFmtId="176" fontId="0" fillId="4" borderId="0" xfId="0" applyNumberFormat="1" applyFill="1" applyAlignment="1">
      <alignment horizontal="center" vertical="center"/>
    </xf>
    <xf numFmtId="0" fontId="0" fillId="3" borderId="0" xfId="0" applyFill="1">
      <alignment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2" xfId="0" applyBorder="1">
      <alignment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8" fillId="0" borderId="1" xfId="0" applyNumberFormat="1" applyFon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76" fontId="10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Border="1">
      <alignment vertical="center"/>
    </xf>
    <xf numFmtId="178" fontId="8" fillId="3" borderId="1" xfId="0" applyNumberFormat="1" applyFont="1" applyFill="1" applyBorder="1">
      <alignment vertical="center"/>
    </xf>
    <xf numFmtId="176" fontId="8" fillId="3" borderId="1" xfId="0" applyNumberFormat="1" applyFont="1" applyFill="1" applyBorder="1">
      <alignment vertical="center"/>
    </xf>
    <xf numFmtId="176" fontId="8" fillId="4" borderId="0" xfId="0" applyNumberFormat="1" applyFont="1" applyFill="1">
      <alignment vertical="center"/>
    </xf>
    <xf numFmtId="177" fontId="8" fillId="0" borderId="2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6" fontId="13" fillId="0" borderId="0" xfId="5" applyNumberFormat="1" applyAlignment="1" applyProtection="1">
      <alignment vertical="center"/>
    </xf>
    <xf numFmtId="177" fontId="11" fillId="0" borderId="0" xfId="0" applyNumberFormat="1" applyFont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>
      <alignment vertical="center"/>
    </xf>
    <xf numFmtId="0" fontId="0" fillId="5" borderId="2" xfId="0" applyFill="1" applyBorder="1" applyAlignment="1">
      <alignment horizontal="left" vertical="center"/>
    </xf>
    <xf numFmtId="177" fontId="0" fillId="5" borderId="2" xfId="0" applyNumberFormat="1" applyFill="1" applyBorder="1" applyAlignment="1">
      <alignment horizontal="right" vertical="center"/>
    </xf>
    <xf numFmtId="177" fontId="8" fillId="5" borderId="2" xfId="0" applyNumberFormat="1" applyFont="1" applyFill="1" applyBorder="1" applyAlignment="1">
      <alignment horizontal="center" vertical="center"/>
    </xf>
    <xf numFmtId="177" fontId="0" fillId="5" borderId="2" xfId="0" applyNumberForma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>
      <alignment vertical="center"/>
    </xf>
    <xf numFmtId="177" fontId="0" fillId="6" borderId="2" xfId="0" applyNumberFormat="1" applyFill="1" applyBorder="1" applyAlignment="1">
      <alignment horizontal="right" vertical="center"/>
    </xf>
    <xf numFmtId="177" fontId="8" fillId="6" borderId="2" xfId="0" applyNumberFormat="1" applyFont="1" applyFill="1" applyBorder="1" applyAlignment="1">
      <alignment horizontal="center" vertical="center"/>
    </xf>
    <xf numFmtId="177" fontId="0" fillId="6" borderId="2" xfId="0" applyNumberFormat="1" applyFill="1" applyBorder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>
      <alignment vertical="center"/>
    </xf>
    <xf numFmtId="177" fontId="0" fillId="7" borderId="0" xfId="0" applyNumberFormat="1" applyFill="1" applyAlignment="1">
      <alignment horizontal="right" vertical="center"/>
    </xf>
    <xf numFmtId="177" fontId="11" fillId="7" borderId="0" xfId="0" applyNumberFormat="1" applyFont="1" applyFill="1" applyAlignment="1">
      <alignment horizontal="center" vertical="center"/>
    </xf>
    <xf numFmtId="177" fontId="0" fillId="7" borderId="0" xfId="0" applyNumberFormat="1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177" fontId="3" fillId="5" borderId="2" xfId="0" applyNumberFormat="1" applyFont="1" applyFill="1" applyBorder="1" applyAlignment="1">
      <alignment horizontal="center" vertical="center"/>
    </xf>
    <xf numFmtId="177" fontId="12" fillId="5" borderId="2" xfId="0" applyNumberFormat="1" applyFont="1" applyFill="1" applyBorder="1" applyAlignment="1">
      <alignment horizontal="center" vertical="center"/>
    </xf>
    <xf numFmtId="177" fontId="11" fillId="6" borderId="2" xfId="0" applyNumberFormat="1" applyFont="1" applyFill="1" applyBorder="1" applyAlignment="1">
      <alignment horizontal="center" vertical="center"/>
    </xf>
    <xf numFmtId="0" fontId="13" fillId="0" borderId="0" xfId="5" applyAlignment="1" applyProtection="1">
      <alignment vertical="center"/>
    </xf>
    <xf numFmtId="176" fontId="7" fillId="0" borderId="0" xfId="0" applyNumberFormat="1" applyFont="1" applyAlignment="1">
      <alignment horizontal="right" vertical="center"/>
    </xf>
    <xf numFmtId="0" fontId="0" fillId="8" borderId="0" xfId="0" applyFill="1" applyAlignment="1">
      <alignment horizontal="center" vertical="center"/>
    </xf>
    <xf numFmtId="0" fontId="18" fillId="0" borderId="0" xfId="6" applyAlignment="1" applyProtection="1">
      <alignment vertical="center"/>
    </xf>
    <xf numFmtId="0" fontId="0" fillId="9" borderId="1" xfId="0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7" fontId="0" fillId="10" borderId="1" xfId="0" applyNumberFormat="1" applyFill="1" applyBorder="1">
      <alignment vertical="center"/>
    </xf>
    <xf numFmtId="0" fontId="0" fillId="10" borderId="1" xfId="0" applyFill="1" applyBorder="1">
      <alignment vertical="center"/>
    </xf>
    <xf numFmtId="177" fontId="0" fillId="0" borderId="0" xfId="0" applyNumberFormat="1">
      <alignment vertical="center"/>
    </xf>
    <xf numFmtId="177" fontId="0" fillId="11" borderId="1" xfId="0" applyNumberFormat="1" applyFill="1" applyBorder="1">
      <alignment vertical="center"/>
    </xf>
    <xf numFmtId="0" fontId="12" fillId="0" borderId="0" xfId="4" applyAlignment="1">
      <alignment horizontal="center" vertical="center"/>
    </xf>
    <xf numFmtId="0" fontId="6" fillId="0" borderId="0" xfId="4" applyFont="1">
      <alignment vertical="center"/>
    </xf>
    <xf numFmtId="0" fontId="12" fillId="0" borderId="0" xfId="4">
      <alignment vertical="center"/>
    </xf>
    <xf numFmtId="176" fontId="12" fillId="0" borderId="0" xfId="4" applyNumberFormat="1" applyAlignment="1">
      <alignment horizontal="right" vertical="center"/>
    </xf>
    <xf numFmtId="0" fontId="3" fillId="12" borderId="3" xfId="4" applyFont="1" applyFill="1" applyBorder="1" applyAlignment="1">
      <alignment horizontal="center" vertical="center"/>
    </xf>
    <xf numFmtId="176" fontId="12" fillId="12" borderId="3" xfId="4" applyNumberFormat="1" applyFill="1" applyBorder="1" applyAlignment="1">
      <alignment horizontal="center" vertical="center"/>
    </xf>
    <xf numFmtId="0" fontId="12" fillId="0" borderId="4" xfId="4" applyBorder="1" applyAlignment="1">
      <alignment horizontal="center" vertical="center"/>
    </xf>
    <xf numFmtId="0" fontId="12" fillId="0" borderId="2" xfId="4" applyBorder="1" applyAlignment="1">
      <alignment horizontal="center" vertical="center"/>
    </xf>
    <xf numFmtId="0" fontId="12" fillId="0" borderId="2" xfId="4" applyBorder="1">
      <alignment vertical="center"/>
    </xf>
    <xf numFmtId="176" fontId="12" fillId="0" borderId="2" xfId="4" applyNumberFormat="1" applyBorder="1" applyAlignment="1">
      <alignment horizontal="right" vertical="center"/>
    </xf>
    <xf numFmtId="0" fontId="6" fillId="13" borderId="2" xfId="4" applyFont="1" applyFill="1" applyBorder="1">
      <alignment vertical="center"/>
    </xf>
    <xf numFmtId="176" fontId="6" fillId="13" borderId="2" xfId="4" applyNumberFormat="1" applyFont="1" applyFill="1" applyBorder="1" applyAlignment="1">
      <alignment horizontal="right" vertical="center"/>
    </xf>
    <xf numFmtId="0" fontId="6" fillId="13" borderId="0" xfId="4" applyFont="1" applyFill="1">
      <alignment vertical="center"/>
    </xf>
    <xf numFmtId="176" fontId="6" fillId="13" borderId="0" xfId="4" applyNumberFormat="1" applyFont="1" applyFill="1" applyAlignment="1">
      <alignment horizontal="right" vertical="center"/>
    </xf>
    <xf numFmtId="0" fontId="6" fillId="7" borderId="0" xfId="4" applyFont="1" applyFill="1" applyAlignment="1">
      <alignment horizontal="center" vertical="center"/>
    </xf>
    <xf numFmtId="0" fontId="6" fillId="7" borderId="0" xfId="4" applyFont="1" applyFill="1">
      <alignment vertical="center"/>
    </xf>
    <xf numFmtId="176" fontId="6" fillId="7" borderId="0" xfId="4" applyNumberFormat="1" applyFont="1" applyFill="1" applyAlignment="1">
      <alignment horizontal="right" vertical="center"/>
    </xf>
    <xf numFmtId="49" fontId="0" fillId="12" borderId="2" xfId="0" applyNumberForma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2" xfId="0" applyFill="1" applyBorder="1">
      <alignment vertical="center"/>
    </xf>
    <xf numFmtId="177" fontId="0" fillId="12" borderId="2" xfId="0" applyNumberFormat="1" applyFill="1" applyBorder="1" applyAlignment="1">
      <alignment horizontal="right" vertical="center"/>
    </xf>
    <xf numFmtId="177" fontId="8" fillId="12" borderId="2" xfId="0" applyNumberFormat="1" applyFont="1" applyFill="1" applyBorder="1" applyAlignment="1">
      <alignment horizontal="center" vertical="center"/>
    </xf>
    <xf numFmtId="177" fontId="0" fillId="12" borderId="2" xfId="0" applyNumberFormat="1" applyFill="1" applyBorder="1" applyAlignment="1">
      <alignment horizontal="center" vertical="center"/>
    </xf>
    <xf numFmtId="177" fontId="5" fillId="12" borderId="2" xfId="0" applyNumberFormat="1" applyFont="1" applyFill="1" applyBorder="1" applyAlignment="1">
      <alignment horizontal="right" vertical="center"/>
    </xf>
    <xf numFmtId="0" fontId="0" fillId="12" borderId="2" xfId="0" applyFill="1" applyBorder="1" applyAlignment="1">
      <alignment horizontal="left" vertical="center"/>
    </xf>
    <xf numFmtId="177" fontId="11" fillId="12" borderId="2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/>
    </xf>
    <xf numFmtId="177" fontId="9" fillId="6" borderId="2" xfId="0" applyNumberFormat="1" applyFont="1" applyFill="1" applyBorder="1" applyAlignment="1">
      <alignment horizontal="right" vertical="center"/>
    </xf>
    <xf numFmtId="49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>
      <alignment vertical="center"/>
    </xf>
    <xf numFmtId="177" fontId="0" fillId="6" borderId="5" xfId="0" applyNumberFormat="1" applyFill="1" applyBorder="1" applyAlignment="1">
      <alignment horizontal="right" vertical="center"/>
    </xf>
    <xf numFmtId="177" fontId="11" fillId="6" borderId="5" xfId="0" applyNumberFormat="1" applyFont="1" applyFill="1" applyBorder="1" applyAlignment="1">
      <alignment horizontal="center" vertical="center"/>
    </xf>
    <xf numFmtId="177" fontId="0" fillId="6" borderId="5" xfId="0" applyNumberForma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177" fontId="0" fillId="0" borderId="3" xfId="0" applyNumberFormat="1" applyBorder="1" applyAlignment="1">
      <alignment horizontal="right" vertical="center"/>
    </xf>
    <xf numFmtId="177" fontId="8" fillId="0" borderId="3" xfId="0" applyNumberFormat="1" applyFon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8" fillId="6" borderId="2" xfId="0" applyNumberFormat="1" applyFont="1" applyFill="1" applyBorder="1" applyAlignment="1">
      <alignment horizontal="right" vertical="center"/>
    </xf>
    <xf numFmtId="177" fontId="0" fillId="14" borderId="2" xfId="0" applyNumberForma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12" fillId="0" borderId="0" xfId="4" applyNumberFormat="1">
      <alignment vertical="center"/>
    </xf>
    <xf numFmtId="41" fontId="0" fillId="0" borderId="0" xfId="3" applyFont="1" applyAlignment="1">
      <alignment horizontal="center" vertical="center"/>
    </xf>
    <xf numFmtId="177" fontId="12" fillId="0" borderId="0" xfId="4" applyNumberFormat="1">
      <alignment vertical="center"/>
    </xf>
    <xf numFmtId="0" fontId="19" fillId="15" borderId="6" xfId="4" applyFont="1" applyFill="1" applyBorder="1" applyAlignment="1">
      <alignment horizontal="center" vertical="center"/>
    </xf>
    <xf numFmtId="49" fontId="19" fillId="15" borderId="6" xfId="4" applyNumberFormat="1" applyFont="1" applyFill="1" applyBorder="1" applyAlignment="1">
      <alignment horizontal="center" vertical="center"/>
    </xf>
    <xf numFmtId="176" fontId="19" fillId="15" borderId="6" xfId="4" applyNumberFormat="1" applyFont="1" applyFill="1" applyBorder="1" applyAlignment="1">
      <alignment horizontal="center" vertical="center"/>
    </xf>
    <xf numFmtId="41" fontId="16" fillId="15" borderId="6" xfId="3" applyFont="1" applyFill="1" applyBorder="1" applyAlignment="1">
      <alignment horizontal="center" vertical="center"/>
    </xf>
    <xf numFmtId="177" fontId="12" fillId="15" borderId="6" xfId="4" applyNumberFormat="1" applyFill="1" applyBorder="1" applyAlignment="1">
      <alignment horizontal="center" vertical="center"/>
    </xf>
    <xf numFmtId="176" fontId="12" fillId="15" borderId="6" xfId="4" applyNumberFormat="1" applyFill="1" applyBorder="1" applyAlignment="1">
      <alignment horizontal="center" vertical="center" wrapText="1"/>
    </xf>
    <xf numFmtId="0" fontId="12" fillId="0" borderId="4" xfId="4" applyBorder="1">
      <alignment vertical="center"/>
    </xf>
    <xf numFmtId="176" fontId="12" fillId="0" borderId="4" xfId="4" applyNumberFormat="1" applyBorder="1">
      <alignment vertical="center"/>
    </xf>
    <xf numFmtId="41" fontId="0" fillId="0" borderId="4" xfId="3" applyFont="1" applyBorder="1" applyAlignment="1">
      <alignment horizontal="center" vertical="center"/>
    </xf>
    <xf numFmtId="177" fontId="12" fillId="0" borderId="4" xfId="4" applyNumberFormat="1" applyBorder="1">
      <alignment vertical="center"/>
    </xf>
    <xf numFmtId="0" fontId="12" fillId="7" borderId="4" xfId="4" applyFill="1" applyBorder="1">
      <alignment vertical="center"/>
    </xf>
    <xf numFmtId="0" fontId="12" fillId="7" borderId="4" xfId="4" applyFill="1" applyBorder="1" applyAlignment="1">
      <alignment horizontal="center" vertical="center"/>
    </xf>
    <xf numFmtId="176" fontId="12" fillId="7" borderId="4" xfId="4" applyNumberFormat="1" applyFill="1" applyBorder="1">
      <alignment vertical="center"/>
    </xf>
    <xf numFmtId="41" fontId="16" fillId="7" borderId="4" xfId="3" applyFont="1" applyFill="1" applyBorder="1" applyAlignment="1">
      <alignment horizontal="center" vertical="center"/>
    </xf>
    <xf numFmtId="177" fontId="5" fillId="7" borderId="4" xfId="4" applyNumberFormat="1" applyFont="1" applyFill="1" applyBorder="1">
      <alignment vertical="center"/>
    </xf>
    <xf numFmtId="0" fontId="12" fillId="0" borderId="7" xfId="4" applyBorder="1">
      <alignment vertical="center"/>
    </xf>
    <xf numFmtId="0" fontId="12" fillId="0" borderId="7" xfId="4" applyBorder="1" applyAlignment="1">
      <alignment horizontal="center" vertical="center"/>
    </xf>
    <xf numFmtId="176" fontId="12" fillId="0" borderId="7" xfId="4" applyNumberFormat="1" applyBorder="1">
      <alignment vertical="center"/>
    </xf>
    <xf numFmtId="41" fontId="0" fillId="0" borderId="7" xfId="3" applyFont="1" applyBorder="1" applyAlignment="1">
      <alignment horizontal="center" vertical="center"/>
    </xf>
    <xf numFmtId="176" fontId="12" fillId="0" borderId="0" xfId="4" applyNumberFormat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10" xfId="0" applyFont="1" applyBorder="1">
      <alignment vertical="center"/>
    </xf>
    <xf numFmtId="0" fontId="7" fillId="8" borderId="4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6" borderId="0" xfId="0" applyFill="1" applyAlignment="1">
      <alignment horizontal="center" vertical="center"/>
    </xf>
    <xf numFmtId="41" fontId="5" fillId="6" borderId="0" xfId="2" applyFont="1" applyFill="1">
      <alignment vertical="center"/>
    </xf>
    <xf numFmtId="41" fontId="5" fillId="6" borderId="0" xfId="2" applyFont="1" applyFill="1" applyAlignment="1">
      <alignment horizontal="right" vertical="center"/>
    </xf>
    <xf numFmtId="49" fontId="14" fillId="0" borderId="0" xfId="0" applyNumberFormat="1" applyFont="1">
      <alignment vertical="center"/>
    </xf>
    <xf numFmtId="49" fontId="15" fillId="0" borderId="0" xfId="0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178" fontId="0" fillId="0" borderId="1" xfId="0" applyNumberFormat="1" applyBorder="1">
      <alignment vertical="center"/>
    </xf>
    <xf numFmtId="41" fontId="0" fillId="0" borderId="0" xfId="2" applyFont="1">
      <alignment vertical="center"/>
    </xf>
    <xf numFmtId="41" fontId="0" fillId="0" borderId="0" xfId="2" applyFont="1" applyAlignment="1">
      <alignment horizontal="center" vertical="center"/>
    </xf>
    <xf numFmtId="176" fontId="12" fillId="0" borderId="2" xfId="4" applyNumberFormat="1" applyBorder="1" applyAlignment="1">
      <alignment horizontal="center" vertical="center"/>
    </xf>
    <xf numFmtId="176" fontId="6" fillId="13" borderId="2" xfId="4" applyNumberFormat="1" applyFont="1" applyFill="1" applyBorder="1" applyAlignment="1">
      <alignment horizontal="center" vertical="center"/>
    </xf>
    <xf numFmtId="176" fontId="6" fillId="13" borderId="0" xfId="4" applyNumberFormat="1" applyFont="1" applyFill="1" applyAlignment="1">
      <alignment horizontal="center" vertical="center"/>
    </xf>
    <xf numFmtId="176" fontId="6" fillId="7" borderId="0" xfId="4" applyNumberFormat="1" applyFont="1" applyFill="1" applyAlignment="1">
      <alignment horizontal="center" vertical="center"/>
    </xf>
    <xf numFmtId="176" fontId="12" fillId="8" borderId="0" xfId="4" applyNumberFormat="1" applyFill="1" applyAlignment="1">
      <alignment horizontal="right" vertical="center"/>
    </xf>
    <xf numFmtId="9" fontId="2" fillId="10" borderId="1" xfId="1" applyFont="1" applyFill="1" applyBorder="1">
      <alignment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13" borderId="4" xfId="4" applyFont="1" applyFill="1" applyBorder="1" applyAlignment="1">
      <alignment horizontal="center" vertical="center"/>
    </xf>
    <xf numFmtId="0" fontId="6" fillId="13" borderId="11" xfId="4" applyFont="1" applyFill="1" applyBorder="1" applyAlignment="1">
      <alignment horizontal="center" vertical="center"/>
    </xf>
    <xf numFmtId="0" fontId="6" fillId="13" borderId="12" xfId="4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3" fillId="16" borderId="13" xfId="7" applyFont="1" applyFill="1" applyBorder="1" applyAlignment="1">
      <alignment horizontal="center" vertical="center" wrapText="1" readingOrder="1"/>
    </xf>
    <xf numFmtId="0" fontId="25" fillId="16" borderId="14" xfId="7" applyFont="1" applyFill="1" applyBorder="1" applyAlignment="1">
      <alignment horizontal="center" vertical="center" wrapText="1" readingOrder="1"/>
    </xf>
    <xf numFmtId="0" fontId="25" fillId="16" borderId="14" xfId="7" applyFont="1" applyFill="1" applyBorder="1" applyAlignment="1">
      <alignment vertical="center" wrapText="1" readingOrder="1"/>
    </xf>
    <xf numFmtId="41" fontId="25" fillId="16" borderId="15" xfId="7" applyNumberFormat="1" applyFont="1" applyFill="1" applyBorder="1" applyAlignment="1">
      <alignment horizontal="center" vertical="center" wrapText="1" readingOrder="1"/>
    </xf>
    <xf numFmtId="41" fontId="25" fillId="16" borderId="8" xfId="7" applyNumberFormat="1" applyFont="1" applyFill="1" applyBorder="1" applyAlignment="1">
      <alignment horizontal="center" vertical="center" wrapText="1" readingOrder="1"/>
    </xf>
    <xf numFmtId="0" fontId="25" fillId="16" borderId="16" xfId="7" applyFont="1" applyFill="1" applyBorder="1" applyAlignment="1">
      <alignment horizontal="center" vertical="center" wrapText="1" readingOrder="1"/>
    </xf>
    <xf numFmtId="0" fontId="26" fillId="16" borderId="14" xfId="7" applyFont="1" applyFill="1" applyBorder="1" applyAlignment="1">
      <alignment horizontal="center" vertical="center" wrapText="1" readingOrder="1"/>
    </xf>
    <xf numFmtId="41" fontId="25" fillId="16" borderId="17" xfId="7" applyNumberFormat="1" applyFont="1" applyFill="1" applyBorder="1" applyAlignment="1">
      <alignment horizontal="center" vertical="center" wrapText="1" readingOrder="1"/>
    </xf>
    <xf numFmtId="0" fontId="25" fillId="16" borderId="17" xfId="7" applyFont="1" applyFill="1" applyBorder="1" applyAlignment="1">
      <alignment horizontal="center" vertical="center" wrapText="1" readingOrder="1"/>
    </xf>
    <xf numFmtId="0" fontId="22" fillId="0" borderId="0" xfId="7">
      <alignment vertical="center"/>
    </xf>
    <xf numFmtId="0" fontId="26" fillId="17" borderId="13" xfId="7" applyFont="1" applyFill="1" applyBorder="1" applyAlignment="1">
      <alignment horizontal="center" vertical="center" wrapText="1" readingOrder="1"/>
    </xf>
    <xf numFmtId="0" fontId="26" fillId="17" borderId="14" xfId="7" applyFont="1" applyFill="1" applyBorder="1" applyAlignment="1">
      <alignment horizontal="center" vertical="center" wrapText="1" readingOrder="1"/>
    </xf>
    <xf numFmtId="0" fontId="26" fillId="17" borderId="17" xfId="7" applyFont="1" applyFill="1" applyBorder="1" applyAlignment="1">
      <alignment horizontal="center" vertical="center" wrapText="1" readingOrder="1"/>
    </xf>
    <xf numFmtId="0" fontId="26" fillId="17" borderId="18" xfId="7" applyFont="1" applyFill="1" applyBorder="1" applyAlignment="1">
      <alignment horizontal="center" vertical="center" wrapText="1" readingOrder="1"/>
    </xf>
    <xf numFmtId="0" fontId="29" fillId="18" borderId="19" xfId="7" applyFont="1" applyFill="1" applyBorder="1" applyAlignment="1">
      <alignment horizontal="center" vertical="center" wrapText="1" readingOrder="1"/>
    </xf>
    <xf numFmtId="41" fontId="29" fillId="18" borderId="19" xfId="8" applyFont="1" applyFill="1" applyBorder="1" applyAlignment="1">
      <alignment horizontal="center" vertical="center" wrapText="1" readingOrder="1"/>
    </xf>
    <xf numFmtId="0" fontId="26" fillId="19" borderId="13" xfId="7" applyFont="1" applyFill="1" applyBorder="1" applyAlignment="1">
      <alignment horizontal="center" vertical="center" wrapText="1" readingOrder="1"/>
    </xf>
    <xf numFmtId="0" fontId="26" fillId="19" borderId="14" xfId="7" applyFont="1" applyFill="1" applyBorder="1" applyAlignment="1">
      <alignment horizontal="center" vertical="center" wrapText="1" readingOrder="1"/>
    </xf>
    <xf numFmtId="0" fontId="26" fillId="19" borderId="18" xfId="7" applyFont="1" applyFill="1" applyBorder="1" applyAlignment="1">
      <alignment horizontal="center" vertical="center" wrapText="1" readingOrder="1"/>
    </xf>
    <xf numFmtId="41" fontId="26" fillId="19" borderId="20" xfId="8" applyFont="1" applyFill="1" applyBorder="1" applyAlignment="1">
      <alignment horizontal="center" vertical="center" wrapText="1" readingOrder="1"/>
    </xf>
    <xf numFmtId="0" fontId="29" fillId="20" borderId="19" xfId="7" applyFont="1" applyFill="1" applyBorder="1" applyAlignment="1">
      <alignment horizontal="center" vertical="center" wrapText="1" readingOrder="1"/>
    </xf>
    <xf numFmtId="0" fontId="29" fillId="18" borderId="21" xfId="7" applyFont="1" applyFill="1" applyBorder="1" applyAlignment="1">
      <alignment horizontal="center" vertical="center" wrapText="1" readingOrder="1"/>
    </xf>
    <xf numFmtId="41" fontId="29" fillId="18" borderId="21" xfId="8" applyFont="1" applyFill="1" applyBorder="1" applyAlignment="1">
      <alignment horizontal="center" vertical="center" wrapText="1" readingOrder="1"/>
    </xf>
    <xf numFmtId="0" fontId="26" fillId="21" borderId="13" xfId="7" applyFont="1" applyFill="1" applyBorder="1" applyAlignment="1">
      <alignment horizontal="center" vertical="center" wrapText="1" readingOrder="1"/>
    </xf>
    <xf numFmtId="0" fontId="26" fillId="21" borderId="14" xfId="7" applyFont="1" applyFill="1" applyBorder="1" applyAlignment="1">
      <alignment horizontal="center" vertical="center" wrapText="1" readingOrder="1"/>
    </xf>
    <xf numFmtId="0" fontId="26" fillId="21" borderId="18" xfId="7" applyFont="1" applyFill="1" applyBorder="1" applyAlignment="1">
      <alignment horizontal="center" vertical="center" wrapText="1" readingOrder="1"/>
    </xf>
    <xf numFmtId="41" fontId="26" fillId="21" borderId="18" xfId="8" applyFont="1" applyFill="1" applyBorder="1" applyAlignment="1">
      <alignment horizontal="center" vertical="center" wrapText="1" readingOrder="1"/>
    </xf>
    <xf numFmtId="0" fontId="26" fillId="21" borderId="22" xfId="7" applyFont="1" applyFill="1" applyBorder="1" applyAlignment="1">
      <alignment horizontal="center" vertical="center" wrapText="1" readingOrder="1"/>
    </xf>
    <xf numFmtId="41" fontId="26" fillId="21" borderId="21" xfId="8" applyFont="1" applyFill="1" applyBorder="1" applyAlignment="1">
      <alignment horizontal="center" vertical="center" wrapText="1" readingOrder="1"/>
    </xf>
    <xf numFmtId="0" fontId="29" fillId="20" borderId="21" xfId="7" applyFont="1" applyFill="1" applyBorder="1" applyAlignment="1">
      <alignment horizontal="center" vertical="center" wrapText="1" readingOrder="1"/>
    </xf>
    <xf numFmtId="0" fontId="22" fillId="18" borderId="21" xfId="7" applyFill="1" applyBorder="1" applyAlignment="1">
      <alignment horizontal="center" vertical="center" wrapText="1"/>
    </xf>
    <xf numFmtId="41" fontId="22" fillId="18" borderId="21" xfId="8" applyFont="1" applyFill="1" applyBorder="1" applyAlignment="1">
      <alignment horizontal="center" vertical="center" wrapText="1"/>
    </xf>
    <xf numFmtId="0" fontId="30" fillId="22" borderId="19" xfId="7" applyFont="1" applyFill="1" applyBorder="1" applyAlignment="1">
      <alignment horizontal="center" vertical="center" wrapText="1" readingOrder="1"/>
    </xf>
    <xf numFmtId="41" fontId="31" fillId="22" borderId="19" xfId="8" applyFont="1" applyFill="1" applyBorder="1" applyAlignment="1">
      <alignment horizontal="center" vertical="center" wrapText="1" readingOrder="1"/>
    </xf>
    <xf numFmtId="0" fontId="32" fillId="22" borderId="19" xfId="7" applyFont="1" applyFill="1" applyBorder="1" applyAlignment="1">
      <alignment horizontal="center" vertical="center" wrapText="1"/>
    </xf>
    <xf numFmtId="0" fontId="22" fillId="20" borderId="21" xfId="7" applyFill="1" applyBorder="1" applyAlignment="1">
      <alignment horizontal="center" vertical="center" wrapText="1"/>
    </xf>
    <xf numFmtId="0" fontId="33" fillId="0" borderId="22" xfId="7" applyFont="1" applyBorder="1" applyAlignment="1">
      <alignment horizontal="left" vertical="center" wrapText="1" readingOrder="1"/>
    </xf>
    <xf numFmtId="41" fontId="34" fillId="0" borderId="22" xfId="8" applyFont="1" applyBorder="1" applyAlignment="1">
      <alignment horizontal="left" vertical="center" wrapText="1" readingOrder="1"/>
    </xf>
    <xf numFmtId="0" fontId="34" fillId="0" borderId="22" xfId="7" applyFont="1" applyBorder="1" applyAlignment="1">
      <alignment horizontal="left" vertical="center" wrapText="1" readingOrder="1"/>
    </xf>
    <xf numFmtId="0" fontId="37" fillId="0" borderId="22" xfId="7" applyFont="1" applyBorder="1" applyAlignment="1">
      <alignment vertical="center" wrapText="1"/>
    </xf>
    <xf numFmtId="0" fontId="38" fillId="0" borderId="0" xfId="7" applyFont="1">
      <alignment vertical="center"/>
    </xf>
    <xf numFmtId="0" fontId="39" fillId="0" borderId="22" xfId="7" applyFont="1" applyBorder="1" applyAlignment="1">
      <alignment horizontal="left" vertical="center" wrapText="1" readingOrder="1"/>
    </xf>
    <xf numFmtId="0" fontId="34" fillId="0" borderId="19" xfId="7" applyFont="1" applyBorder="1" applyAlignment="1">
      <alignment horizontal="left" vertical="center" wrapText="1" readingOrder="1"/>
    </xf>
    <xf numFmtId="0" fontId="37" fillId="0" borderId="19" xfId="7" applyFont="1" applyBorder="1" applyAlignment="1">
      <alignment vertical="center" wrapText="1"/>
    </xf>
    <xf numFmtId="0" fontId="40" fillId="0" borderId="22" xfId="7" applyFont="1" applyBorder="1" applyAlignment="1">
      <alignment vertical="center" wrapText="1"/>
    </xf>
    <xf numFmtId="0" fontId="37" fillId="5" borderId="22" xfId="7" applyFont="1" applyFill="1" applyBorder="1" applyAlignment="1">
      <alignment vertical="center" wrapText="1"/>
    </xf>
    <xf numFmtId="41" fontId="37" fillId="5" borderId="22" xfId="8" applyFont="1" applyFill="1" applyBorder="1" applyAlignment="1">
      <alignment vertical="center" wrapText="1"/>
    </xf>
    <xf numFmtId="41" fontId="38" fillId="8" borderId="0" xfId="7" applyNumberFormat="1" applyFont="1" applyFill="1">
      <alignment vertical="center"/>
    </xf>
    <xf numFmtId="41" fontId="22" fillId="0" borderId="0" xfId="8" applyFont="1">
      <alignment vertical="center"/>
    </xf>
    <xf numFmtId="3" fontId="36" fillId="0" borderId="0" xfId="0" applyNumberFormat="1" applyFont="1" applyAlignment="1">
      <alignment horizontal="right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23" borderId="0" xfId="0" applyFont="1" applyFill="1" applyAlignment="1">
      <alignment horizontal="center" vertical="center"/>
    </xf>
    <xf numFmtId="0" fontId="20" fillId="0" borderId="26" xfId="0" applyFont="1" applyBorder="1">
      <alignment vertical="center"/>
    </xf>
    <xf numFmtId="0" fontId="20" fillId="0" borderId="27" xfId="0" applyFont="1" applyBorder="1" applyAlignment="1">
      <alignment horizontal="center" vertical="center"/>
    </xf>
    <xf numFmtId="0" fontId="36" fillId="0" borderId="27" xfId="0" applyFont="1" applyBorder="1" applyAlignment="1">
      <alignment wrapText="1"/>
    </xf>
    <xf numFmtId="3" fontId="36" fillId="0" borderId="27" xfId="0" applyNumberFormat="1" applyFont="1" applyBorder="1" applyAlignment="1">
      <alignment horizontal="right" wrapText="1"/>
    </xf>
    <xf numFmtId="0" fontId="41" fillId="0" borderId="27" xfId="0" applyFont="1" applyBorder="1" applyAlignment="1">
      <alignment wrapText="1"/>
    </xf>
    <xf numFmtId="10" fontId="36" fillId="0" borderId="27" xfId="0" applyNumberFormat="1" applyFont="1" applyBorder="1" applyAlignment="1">
      <alignment horizontal="right" wrapText="1"/>
    </xf>
    <xf numFmtId="14" fontId="36" fillId="0" borderId="27" xfId="0" applyNumberFormat="1" applyFont="1" applyBorder="1" applyAlignment="1">
      <alignment horizontal="right" wrapText="1"/>
    </xf>
    <xf numFmtId="3" fontId="36" fillId="0" borderId="28" xfId="0" applyNumberFormat="1" applyFont="1" applyBorder="1" applyAlignment="1">
      <alignment horizontal="right" wrapText="1"/>
    </xf>
    <xf numFmtId="186" fontId="20" fillId="0" borderId="27" xfId="0" applyNumberFormat="1" applyFont="1" applyBorder="1" applyAlignment="1">
      <alignment horizontal="center" vertical="center"/>
    </xf>
    <xf numFmtId="0" fontId="20" fillId="0" borderId="29" xfId="0" applyFont="1" applyBorder="1">
      <alignment vertical="center"/>
    </xf>
    <xf numFmtId="0" fontId="36" fillId="0" borderId="30" xfId="0" applyFont="1" applyBorder="1" applyAlignment="1">
      <alignment wrapText="1"/>
    </xf>
    <xf numFmtId="3" fontId="36" fillId="0" borderId="30" xfId="0" applyNumberFormat="1" applyFont="1" applyBorder="1" applyAlignment="1">
      <alignment horizontal="right" wrapText="1"/>
    </xf>
    <xf numFmtId="0" fontId="41" fillId="0" borderId="30" xfId="0" applyFont="1" applyBorder="1" applyAlignment="1">
      <alignment wrapText="1"/>
    </xf>
    <xf numFmtId="10" fontId="36" fillId="0" borderId="30" xfId="0" applyNumberFormat="1" applyFont="1" applyBorder="1" applyAlignment="1">
      <alignment horizontal="right" wrapText="1"/>
    </xf>
    <xf numFmtId="14" fontId="36" fillId="0" borderId="30" xfId="0" applyNumberFormat="1" applyFont="1" applyBorder="1" applyAlignment="1">
      <alignment horizontal="right" wrapText="1"/>
    </xf>
    <xf numFmtId="3" fontId="36" fillId="0" borderId="31" xfId="0" applyNumberFormat="1" applyFont="1" applyBorder="1" applyAlignment="1">
      <alignment horizontal="right" wrapText="1"/>
    </xf>
    <xf numFmtId="0" fontId="20" fillId="23" borderId="23" xfId="0" applyFont="1" applyFill="1" applyBorder="1">
      <alignment vertical="center"/>
    </xf>
    <xf numFmtId="0" fontId="20" fillId="23" borderId="24" xfId="0" applyFont="1" applyFill="1" applyBorder="1" applyAlignment="1">
      <alignment horizontal="center" vertical="center"/>
    </xf>
    <xf numFmtId="0" fontId="43" fillId="23" borderId="24" xfId="0" applyFont="1" applyFill="1" applyBorder="1" applyAlignment="1">
      <alignment wrapText="1"/>
    </xf>
    <xf numFmtId="0" fontId="36" fillId="23" borderId="24" xfId="0" applyFont="1" applyFill="1" applyBorder="1" applyAlignment="1">
      <alignment wrapText="1"/>
    </xf>
    <xf numFmtId="0" fontId="41" fillId="23" borderId="24" xfId="0" applyFont="1" applyFill="1" applyBorder="1" applyAlignment="1">
      <alignment wrapText="1"/>
    </xf>
    <xf numFmtId="0" fontId="36" fillId="23" borderId="25" xfId="0" applyFont="1" applyFill="1" applyBorder="1" applyAlignment="1">
      <alignment wrapText="1"/>
    </xf>
    <xf numFmtId="189" fontId="20" fillId="0" borderId="0" xfId="0" applyNumberFormat="1" applyFont="1">
      <alignment vertical="center"/>
    </xf>
    <xf numFmtId="3" fontId="20" fillId="0" borderId="0" xfId="0" applyNumberFormat="1" applyFont="1">
      <alignment vertical="center"/>
    </xf>
    <xf numFmtId="0" fontId="20" fillId="0" borderId="32" xfId="0" applyFont="1" applyBorder="1">
      <alignment vertical="center"/>
    </xf>
    <xf numFmtId="186" fontId="20" fillId="0" borderId="30" xfId="0" applyNumberFormat="1" applyFont="1" applyBorder="1" applyAlignment="1">
      <alignment horizontal="center" vertical="center"/>
    </xf>
  </cellXfs>
  <cellStyles count="9">
    <cellStyle name="백분율" xfId="1" builtinId="5"/>
    <cellStyle name="쉼표 [0]" xfId="2" builtinId="6"/>
    <cellStyle name="쉼표 [0] 2" xfId="3" xr:uid="{57AE9416-DB9E-47E7-86C5-4A62DB29D31D}"/>
    <cellStyle name="쉼표 [0] 3" xfId="8" xr:uid="{CFCE554C-ACDD-4735-BB6C-EB1B31CB6887}"/>
    <cellStyle name="표준" xfId="0" builtinId="0"/>
    <cellStyle name="표준 2" xfId="4" xr:uid="{99DE4106-DCC9-479B-A184-6B9468C2C3A1}"/>
    <cellStyle name="표준 3" xfId="7" xr:uid="{CE07D3AC-F1AA-4AC9-93B6-EB80AD7E9D05}"/>
    <cellStyle name="하이퍼링크" xfId="5" builtinId="8"/>
    <cellStyle name="하이퍼링크 2" xfId="6" xr:uid="{266DC152-AA22-4913-8DDB-BB8E0F8079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274636</xdr:colOff>
      <xdr:row>1</xdr:row>
      <xdr:rowOff>74612</xdr:rowOff>
    </xdr:from>
    <xdr:to>
      <xdr:col>6</xdr:col>
      <xdr:colOff>94869</xdr:colOff>
      <xdr:row>4</xdr:row>
      <xdr:rowOff>46169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38FD3522-EC36-8DAC-DFDE-881DEE7854DB}"/>
            </a:ext>
          </a:extLst>
        </xdr:cNvPr>
        <xdr:cNvSpPr/>
      </xdr:nvSpPr>
      <xdr:spPr>
        <a:xfrm>
          <a:off x="1114424" y="357187"/>
          <a:ext cx="4624389" cy="568325"/>
        </a:xfrm>
        <a:prstGeom prst="ribbon">
          <a:avLst>
            <a:gd name="adj1" fmla="val 16667"/>
            <a:gd name="adj2" fmla="val 63689"/>
          </a:avLst>
        </a:prstGeom>
        <a:solidFill>
          <a:schemeClr val="accent3">
            <a:lumMod val="40000"/>
            <a:lumOff val="6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400" b="1" baseline="0">
              <a:solidFill>
                <a:sysClr val="windowText" lastClr="000000"/>
              </a:solidFill>
            </a:rPr>
            <a:t>남원농원</a:t>
          </a:r>
          <a:r>
            <a:rPr lang="ko-KR" altLang="en-US" sz="1400" b="1">
              <a:solidFill>
                <a:sysClr val="windowText" lastClr="000000"/>
              </a:solidFill>
            </a:rPr>
            <a:t>  원가분석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&#50896;&#44032;\&#54788;&#44552;&#52636;&#45225;&#48512;%20&#52488;&#44592;&#50577;&#49885;%20191115.xls" TargetMode="External"/><Relationship Id="rId1" Type="http://schemas.openxmlformats.org/officeDocument/2006/relationships/externalLinkPath" Target="file:///E:\&#50896;&#44032;\&#54788;&#44552;&#52636;&#45225;&#48512;%20&#52488;&#44592;&#50577;&#49885;%20191115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&#48512;&#48516;&#44053;&#51032;&#51088;&#47308;\&#45824;&#52636;&#49345;&#54872;&#44228;&#49328;&#44592;%20&#44552;&#50529;&#50672;&#49845;&#50857;(2501).xlsx" TargetMode="External"/><Relationship Id="rId1" Type="http://schemas.openxmlformats.org/officeDocument/2006/relationships/externalLinkPath" Target="file:///E:\&#48512;&#48516;&#44053;&#51032;&#51088;&#47308;\&#45824;&#52636;&#49345;&#54872;&#44228;&#49328;&#44592;%20&#44552;&#50529;&#50672;&#49845;&#50857;(250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계정과목"/>
      <sheetName val="main 장부"/>
      <sheetName val="원물대금지급명세서"/>
      <sheetName val="가정비 산출"/>
    </sheetNames>
    <sheetDataSet>
      <sheetData sheetId="0">
        <row r="4">
          <cell r="B4" t="str">
            <v>수입-매출</v>
          </cell>
        </row>
        <row r="5">
          <cell r="B5" t="str">
            <v>수입-영업외</v>
          </cell>
        </row>
        <row r="6">
          <cell r="B6" t="str">
            <v>수입-부채/회수</v>
          </cell>
        </row>
        <row r="7">
          <cell r="B7" t="str">
            <v>수입-매각</v>
          </cell>
        </row>
        <row r="8">
          <cell r="B8" t="str">
            <v>지출-재료비</v>
          </cell>
        </row>
        <row r="9">
          <cell r="B9" t="str">
            <v>지출-노무비</v>
          </cell>
        </row>
        <row r="10">
          <cell r="B10" t="str">
            <v>지출-경비</v>
          </cell>
        </row>
        <row r="11">
          <cell r="B11" t="str">
            <v>지출-판관비</v>
          </cell>
        </row>
        <row r="12">
          <cell r="B12" t="str">
            <v>지출-영업외</v>
          </cell>
        </row>
        <row r="13">
          <cell r="B13" t="str">
            <v>지출-자산/대여금</v>
          </cell>
        </row>
        <row r="14">
          <cell r="B14" t="str">
            <v>지출-농장지출</v>
          </cell>
        </row>
        <row r="15">
          <cell r="B15" t="str">
            <v>이월금액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부채입력"/>
      <sheetName val="Sheet1"/>
      <sheetName val="부채관리(원금잔액)"/>
      <sheetName val="부채관리(이자잔액)"/>
      <sheetName val="부채관리(합계잔액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</sheetNames>
    <sheetDataSet>
      <sheetData sheetId="0" refreshError="1"/>
      <sheetData sheetId="1">
        <row r="2">
          <cell r="H2" t="str">
            <v>만기일시상환</v>
          </cell>
        </row>
        <row r="3">
          <cell r="H3" t="str">
            <v>원리금균등분할상환</v>
          </cell>
        </row>
        <row r="4">
          <cell r="H4" t="str">
            <v>원금균등분할상환</v>
          </cell>
        </row>
        <row r="5">
          <cell r="H5" t="str">
            <v>거치 후 분할상환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B8A3-8B4F-4CAD-AC84-CD8E5C84792B}">
  <dimension ref="A1:G68"/>
  <sheetViews>
    <sheetView tabSelected="1" topLeftCell="A41" zoomScale="145" zoomScaleNormal="145" workbookViewId="0">
      <selection activeCell="F41" sqref="F41"/>
    </sheetView>
  </sheetViews>
  <sheetFormatPr defaultRowHeight="16.899999999999999" x14ac:dyDescent="0.6"/>
  <cols>
    <col min="1" max="1" width="7.75" customWidth="1"/>
    <col min="2" max="2" width="8.5" customWidth="1"/>
    <col min="3" max="3" width="9.25" customWidth="1"/>
    <col min="4" max="4" width="8.5" customWidth="1"/>
    <col min="5" max="5" width="18" customWidth="1"/>
    <col min="6" max="6" width="20.75" customWidth="1"/>
    <col min="7" max="7" width="21.25" customWidth="1"/>
  </cols>
  <sheetData>
    <row r="1" spans="1:7" x14ac:dyDescent="0.6">
      <c r="A1" s="155"/>
      <c r="B1" s="153"/>
      <c r="C1" s="153"/>
      <c r="D1" s="153"/>
      <c r="E1" s="154"/>
      <c r="F1" s="156" t="s">
        <v>299</v>
      </c>
      <c r="G1" s="155" t="s">
        <v>300</v>
      </c>
    </row>
    <row r="4" spans="1:7" ht="19.149999999999999" x14ac:dyDescent="0.6">
      <c r="G4" s="72"/>
    </row>
    <row r="6" spans="1:7" x14ac:dyDescent="0.6">
      <c r="A6" t="s">
        <v>51</v>
      </c>
      <c r="F6" s="74" t="s">
        <v>52</v>
      </c>
      <c r="G6" s="75"/>
    </row>
    <row r="7" spans="1:7" ht="25.5" customHeight="1" x14ac:dyDescent="0.6">
      <c r="A7" s="172" t="s">
        <v>47</v>
      </c>
      <c r="B7" s="173"/>
      <c r="C7" s="173"/>
      <c r="D7" s="173"/>
      <c r="E7" s="174"/>
      <c r="F7" s="76" t="s">
        <v>53</v>
      </c>
      <c r="G7" s="76" t="s">
        <v>54</v>
      </c>
    </row>
    <row r="8" spans="1:7" ht="25.5" customHeight="1" x14ac:dyDescent="0.6">
      <c r="A8" s="149"/>
      <c r="B8" s="150"/>
      <c r="C8" s="152" t="s">
        <v>183</v>
      </c>
      <c r="D8" s="150" t="s">
        <v>47</v>
      </c>
      <c r="E8" s="151"/>
      <c r="F8" s="77">
        <f>매출분석!K37</f>
        <v>149820000</v>
      </c>
      <c r="G8" s="6" t="s">
        <v>421</v>
      </c>
    </row>
    <row r="9" spans="1:7" ht="25.5" customHeight="1" x14ac:dyDescent="0.6">
      <c r="A9" s="175" t="s">
        <v>55</v>
      </c>
      <c r="B9" s="176"/>
      <c r="C9" s="176"/>
      <c r="D9" s="176"/>
      <c r="E9" s="177"/>
      <c r="F9" s="78">
        <f>SUM(F8:F8)</f>
        <v>149820000</v>
      </c>
      <c r="G9" s="79">
        <f>매출분석!I1</f>
        <v>7760</v>
      </c>
    </row>
    <row r="10" spans="1:7" ht="25.5" customHeight="1" x14ac:dyDescent="0.6">
      <c r="A10" s="15"/>
      <c r="B10" s="15"/>
      <c r="C10" s="73"/>
      <c r="F10" s="80"/>
    </row>
    <row r="11" spans="1:7" x14ac:dyDescent="0.6">
      <c r="A11" t="s">
        <v>56</v>
      </c>
    </row>
    <row r="12" spans="1:7" ht="25.5" customHeight="1" x14ac:dyDescent="0.6">
      <c r="A12" s="172" t="s">
        <v>57</v>
      </c>
      <c r="B12" s="173"/>
      <c r="C12" s="173"/>
      <c r="D12" s="173"/>
      <c r="E12" s="174"/>
      <c r="F12" s="76" t="s">
        <v>57</v>
      </c>
      <c r="G12" s="76" t="s">
        <v>54</v>
      </c>
    </row>
    <row r="13" spans="1:7" ht="25.5" customHeight="1" x14ac:dyDescent="0.6">
      <c r="A13" s="149"/>
      <c r="B13" s="150"/>
      <c r="C13" s="125" t="s">
        <v>312</v>
      </c>
      <c r="D13" s="150" t="s">
        <v>171</v>
      </c>
      <c r="E13" s="151"/>
      <c r="F13" s="77">
        <f>고정비_경비!J15</f>
        <v>7520000</v>
      </c>
      <c r="G13" s="6"/>
    </row>
    <row r="14" spans="1:7" ht="25.5" customHeight="1" x14ac:dyDescent="0.6">
      <c r="A14" s="149"/>
      <c r="B14" s="150"/>
      <c r="C14" s="125" t="s">
        <v>312</v>
      </c>
      <c r="D14" s="150" t="s">
        <v>315</v>
      </c>
      <c r="E14" s="151"/>
      <c r="F14" s="77">
        <f>고정비_노무!H17</f>
        <v>37600000</v>
      </c>
      <c r="G14" s="77">
        <f>SUM(F13:F14)</f>
        <v>45120000</v>
      </c>
    </row>
    <row r="15" spans="1:7" ht="25.5" customHeight="1" x14ac:dyDescent="0.6">
      <c r="A15" s="149"/>
      <c r="B15" s="150"/>
      <c r="C15" s="125" t="s">
        <v>314</v>
      </c>
      <c r="D15" s="150" t="s">
        <v>182</v>
      </c>
      <c r="E15" s="151"/>
      <c r="F15" s="77">
        <f>'변동비_작업비용(A)'!K4</f>
        <v>2000000</v>
      </c>
      <c r="G15" s="6"/>
    </row>
    <row r="16" spans="1:7" ht="25.5" customHeight="1" x14ac:dyDescent="0.6">
      <c r="A16" s="149"/>
      <c r="B16" s="150"/>
      <c r="C16" s="125" t="s">
        <v>314</v>
      </c>
      <c r="D16" s="150" t="s">
        <v>316</v>
      </c>
      <c r="E16" s="151"/>
      <c r="F16" s="77">
        <f>'변동비_생산자재(A)'!J40</f>
        <v>29660000</v>
      </c>
      <c r="G16" s="6"/>
    </row>
    <row r="17" spans="1:7" ht="25.5" customHeight="1" x14ac:dyDescent="0.6">
      <c r="A17" s="149"/>
      <c r="B17" s="150"/>
      <c r="C17" s="125" t="s">
        <v>314</v>
      </c>
      <c r="D17" s="150" t="s">
        <v>94</v>
      </c>
      <c r="E17" s="151"/>
      <c r="F17" s="77">
        <f>변동비_판관비!J13</f>
        <v>0</v>
      </c>
      <c r="G17" s="77">
        <f>SUM(F15:F17)</f>
        <v>31660000</v>
      </c>
    </row>
    <row r="18" spans="1:7" ht="25.5" customHeight="1" x14ac:dyDescent="0.6">
      <c r="A18" s="175" t="s">
        <v>59</v>
      </c>
      <c r="B18" s="176"/>
      <c r="C18" s="176"/>
      <c r="D18" s="176"/>
      <c r="E18" s="177"/>
      <c r="F18" s="78">
        <f>SUM(F13:F17)</f>
        <v>76780000</v>
      </c>
      <c r="G18" s="171">
        <f>F18/F9</f>
        <v>0.51248164464023493</v>
      </c>
    </row>
    <row r="20" spans="1:7" x14ac:dyDescent="0.6">
      <c r="A20" t="s">
        <v>60</v>
      </c>
    </row>
    <row r="21" spans="1:7" ht="25.5" customHeight="1" x14ac:dyDescent="0.6">
      <c r="A21" s="172" t="s">
        <v>61</v>
      </c>
      <c r="B21" s="173"/>
      <c r="C21" s="173"/>
      <c r="D21" s="173"/>
      <c r="E21" s="174"/>
      <c r="F21" s="76" t="s">
        <v>5</v>
      </c>
      <c r="G21" s="76" t="s">
        <v>54</v>
      </c>
    </row>
    <row r="22" spans="1:7" ht="25.5" customHeight="1" x14ac:dyDescent="0.6">
      <c r="A22" s="178" t="s">
        <v>55</v>
      </c>
      <c r="B22" s="179"/>
      <c r="C22" s="179"/>
      <c r="D22" s="179"/>
      <c r="E22" s="180"/>
      <c r="F22" s="77">
        <f>F9</f>
        <v>149820000</v>
      </c>
      <c r="G22" s="6" t="s">
        <v>294</v>
      </c>
    </row>
    <row r="23" spans="1:7" ht="25.5" customHeight="1" x14ac:dyDescent="0.6">
      <c r="A23" s="178" t="s">
        <v>59</v>
      </c>
      <c r="B23" s="179"/>
      <c r="C23" s="179"/>
      <c r="D23" s="179"/>
      <c r="E23" s="180"/>
      <c r="F23" s="77">
        <f>F18</f>
        <v>76780000</v>
      </c>
      <c r="G23" s="6" t="s">
        <v>318</v>
      </c>
    </row>
    <row r="24" spans="1:7" ht="25.5" customHeight="1" x14ac:dyDescent="0.6">
      <c r="A24" s="175" t="s">
        <v>61</v>
      </c>
      <c r="B24" s="176"/>
      <c r="C24" s="176"/>
      <c r="D24" s="176"/>
      <c r="E24" s="177"/>
      <c r="F24" s="78">
        <f>F22-F23</f>
        <v>73040000</v>
      </c>
      <c r="G24" s="79" t="s">
        <v>295</v>
      </c>
    </row>
    <row r="26" spans="1:7" x14ac:dyDescent="0.6">
      <c r="A26" t="s">
        <v>95</v>
      </c>
    </row>
    <row r="27" spans="1:7" ht="25.5" customHeight="1" x14ac:dyDescent="0.6">
      <c r="A27" s="172" t="s">
        <v>96</v>
      </c>
      <c r="B27" s="173"/>
      <c r="C27" s="173"/>
      <c r="D27" s="173"/>
      <c r="E27" s="174"/>
      <c r="F27" s="76" t="s">
        <v>97</v>
      </c>
      <c r="G27" s="76" t="s">
        <v>98</v>
      </c>
    </row>
    <row r="28" spans="1:7" ht="25.5" customHeight="1" x14ac:dyDescent="0.6">
      <c r="A28" s="178" t="s">
        <v>99</v>
      </c>
      <c r="B28" s="179"/>
      <c r="C28" s="179"/>
      <c r="D28" s="179"/>
      <c r="E28" s="180"/>
      <c r="F28" s="77">
        <f>F24</f>
        <v>73040000</v>
      </c>
      <c r="G28" s="6"/>
    </row>
    <row r="29" spans="1:7" ht="25.5" customHeight="1" x14ac:dyDescent="0.6">
      <c r="A29" s="149"/>
      <c r="B29" s="150"/>
      <c r="C29" s="125" t="str">
        <f>C8</f>
        <v>딸기</v>
      </c>
      <c r="D29" s="150" t="s">
        <v>176</v>
      </c>
      <c r="E29" s="151"/>
      <c r="F29" s="77"/>
      <c r="G29" s="6" t="s">
        <v>319</v>
      </c>
    </row>
    <row r="30" spans="1:7" ht="25.5" customHeight="1" x14ac:dyDescent="0.6">
      <c r="A30" s="175" t="s">
        <v>96</v>
      </c>
      <c r="B30" s="176"/>
      <c r="C30" s="176"/>
      <c r="D30" s="176"/>
      <c r="E30" s="177"/>
      <c r="F30" s="78">
        <f>F28-F29</f>
        <v>73040000</v>
      </c>
      <c r="G30" s="79"/>
    </row>
    <row r="32" spans="1:7" x14ac:dyDescent="0.6">
      <c r="A32" t="s">
        <v>62</v>
      </c>
    </row>
    <row r="33" spans="1:7" ht="25.5" customHeight="1" x14ac:dyDescent="0.6">
      <c r="A33" s="172" t="s">
        <v>63</v>
      </c>
      <c r="B33" s="173"/>
      <c r="C33" s="173"/>
      <c r="D33" s="173"/>
      <c r="E33" s="174"/>
      <c r="F33" s="76" t="s">
        <v>5</v>
      </c>
      <c r="G33" s="76" t="s">
        <v>54</v>
      </c>
    </row>
    <row r="34" spans="1:7" ht="25.5" customHeight="1" x14ac:dyDescent="0.6">
      <c r="A34" s="178" t="s">
        <v>296</v>
      </c>
      <c r="B34" s="179"/>
      <c r="C34" s="179"/>
      <c r="D34" s="179"/>
      <c r="E34" s="180"/>
      <c r="F34" s="81">
        <v>1800000</v>
      </c>
      <c r="G34" s="6"/>
    </row>
    <row r="35" spans="1:7" ht="25.5" customHeight="1" x14ac:dyDescent="0.6">
      <c r="A35" s="178" t="s">
        <v>64</v>
      </c>
      <c r="B35" s="179"/>
      <c r="C35" s="179"/>
      <c r="D35" s="179"/>
      <c r="E35" s="180"/>
      <c r="F35" s="81">
        <v>2000000</v>
      </c>
      <c r="G35" s="6"/>
    </row>
    <row r="36" spans="1:7" ht="25.5" customHeight="1" x14ac:dyDescent="0.6">
      <c r="A36" s="175" t="s">
        <v>65</v>
      </c>
      <c r="B36" s="176"/>
      <c r="C36" s="176"/>
      <c r="D36" s="176"/>
      <c r="E36" s="177"/>
      <c r="F36" s="78">
        <f>SUM(F34:F35)</f>
        <v>3800000</v>
      </c>
      <c r="G36" s="79"/>
    </row>
    <row r="38" spans="1:7" x14ac:dyDescent="0.6">
      <c r="A38" t="s">
        <v>66</v>
      </c>
    </row>
    <row r="39" spans="1:7" ht="25.5" customHeight="1" x14ac:dyDescent="0.6">
      <c r="A39" s="172" t="s">
        <v>67</v>
      </c>
      <c r="B39" s="173"/>
      <c r="C39" s="173"/>
      <c r="D39" s="173"/>
      <c r="E39" s="174"/>
      <c r="F39" s="76" t="s">
        <v>5</v>
      </c>
      <c r="G39" s="76" t="s">
        <v>54</v>
      </c>
    </row>
    <row r="40" spans="1:7" ht="25.5" customHeight="1" x14ac:dyDescent="0.6">
      <c r="A40" s="178" t="s">
        <v>68</v>
      </c>
      <c r="B40" s="179"/>
      <c r="C40" s="179"/>
      <c r="D40" s="179"/>
      <c r="E40" s="180"/>
      <c r="F40" s="81">
        <v>40000000</v>
      </c>
      <c r="G40" s="6"/>
    </row>
    <row r="41" spans="1:7" ht="25.5" customHeight="1" x14ac:dyDescent="0.6">
      <c r="A41" s="178" t="s">
        <v>69</v>
      </c>
      <c r="B41" s="179"/>
      <c r="C41" s="179"/>
      <c r="D41" s="179"/>
      <c r="E41" s="180"/>
      <c r="F41" s="81">
        <f>대출계산기!E4</f>
        <v>56621826.577137455</v>
      </c>
      <c r="G41" s="6"/>
    </row>
    <row r="42" spans="1:7" ht="25.5" customHeight="1" x14ac:dyDescent="0.6">
      <c r="A42" s="178"/>
      <c r="B42" s="179"/>
      <c r="C42" s="179"/>
      <c r="D42" s="179"/>
      <c r="E42" s="180"/>
      <c r="F42" s="81">
        <v>0</v>
      </c>
      <c r="G42" s="6"/>
    </row>
    <row r="43" spans="1:7" ht="25.5" customHeight="1" x14ac:dyDescent="0.6">
      <c r="A43" s="175" t="s">
        <v>70</v>
      </c>
      <c r="B43" s="176"/>
      <c r="C43" s="176"/>
      <c r="D43" s="176"/>
      <c r="E43" s="177"/>
      <c r="F43" s="78">
        <f>SUM(F40:F42)</f>
        <v>96621826.577137455</v>
      </c>
      <c r="G43" s="79"/>
    </row>
    <row r="45" spans="1:7" x14ac:dyDescent="0.6">
      <c r="A45" t="s">
        <v>71</v>
      </c>
    </row>
    <row r="46" spans="1:7" ht="25.5" customHeight="1" x14ac:dyDescent="0.6">
      <c r="A46" s="172" t="s">
        <v>72</v>
      </c>
      <c r="B46" s="173"/>
      <c r="C46" s="173"/>
      <c r="D46" s="173"/>
      <c r="E46" s="174"/>
      <c r="F46" s="76" t="s">
        <v>5</v>
      </c>
      <c r="G46" s="76" t="s">
        <v>54</v>
      </c>
    </row>
    <row r="47" spans="1:7" ht="25.5" customHeight="1" x14ac:dyDescent="0.6">
      <c r="A47" s="178" t="s">
        <v>100</v>
      </c>
      <c r="B47" s="179"/>
      <c r="C47" s="179"/>
      <c r="D47" s="179"/>
      <c r="E47" s="180"/>
      <c r="F47" s="77">
        <f>F30+F36-F43</f>
        <v>-19781826.577137455</v>
      </c>
      <c r="G47" s="6"/>
    </row>
    <row r="48" spans="1:7" ht="25.5" customHeight="1" x14ac:dyDescent="0.6">
      <c r="A48" s="175" t="s">
        <v>72</v>
      </c>
      <c r="B48" s="176"/>
      <c r="C48" s="176"/>
      <c r="D48" s="176"/>
      <c r="E48" s="177"/>
      <c r="F48" s="78">
        <f>SUM(F47:F47)</f>
        <v>-19781826.577137455</v>
      </c>
      <c r="G48" s="79"/>
    </row>
    <row r="49" spans="1:7" ht="25.5" customHeight="1" x14ac:dyDescent="0.6">
      <c r="A49" s="124"/>
      <c r="B49" s="124"/>
      <c r="C49" s="124"/>
      <c r="D49" s="124"/>
      <c r="E49" s="124"/>
      <c r="F49" s="80"/>
    </row>
    <row r="50" spans="1:7" ht="25.5" customHeight="1" x14ac:dyDescent="0.6">
      <c r="A50" s="124"/>
      <c r="B50" s="124"/>
      <c r="C50" s="124"/>
      <c r="D50" s="124"/>
      <c r="E50" s="124"/>
      <c r="F50" s="80"/>
    </row>
    <row r="52" spans="1:7" x14ac:dyDescent="0.6">
      <c r="A52" t="s">
        <v>73</v>
      </c>
    </row>
    <row r="53" spans="1:7" ht="25.5" customHeight="1" x14ac:dyDescent="0.6">
      <c r="A53" s="172" t="s">
        <v>74</v>
      </c>
      <c r="B53" s="173"/>
      <c r="C53" s="173"/>
      <c r="D53" s="173"/>
      <c r="E53" s="174"/>
      <c r="F53" s="76" t="s">
        <v>5</v>
      </c>
      <c r="G53" s="76" t="s">
        <v>54</v>
      </c>
    </row>
    <row r="54" spans="1:7" ht="25.5" customHeight="1" x14ac:dyDescent="0.6">
      <c r="A54" s="178" t="s">
        <v>75</v>
      </c>
      <c r="B54" s="179"/>
      <c r="C54" s="179"/>
      <c r="D54" s="179"/>
      <c r="E54" s="180"/>
      <c r="F54" s="81"/>
      <c r="G54" s="6"/>
    </row>
    <row r="55" spans="1:7" ht="25.5" customHeight="1" x14ac:dyDescent="0.6">
      <c r="A55" s="178" t="s">
        <v>76</v>
      </c>
      <c r="B55" s="179"/>
      <c r="C55" s="179"/>
      <c r="D55" s="179"/>
      <c r="E55" s="180"/>
      <c r="F55" s="81"/>
      <c r="G55" s="6"/>
    </row>
    <row r="56" spans="1:7" ht="25.5" customHeight="1" x14ac:dyDescent="0.6">
      <c r="A56" s="175" t="s">
        <v>77</v>
      </c>
      <c r="B56" s="176"/>
      <c r="C56" s="176"/>
      <c r="D56" s="176"/>
      <c r="E56" s="177"/>
      <c r="F56" s="78">
        <f>SUM(F54:F55)</f>
        <v>0</v>
      </c>
      <c r="G56" s="79"/>
    </row>
    <row r="58" spans="1:7" x14ac:dyDescent="0.6">
      <c r="A58" t="s">
        <v>78</v>
      </c>
    </row>
    <row r="59" spans="1:7" ht="25.5" customHeight="1" x14ac:dyDescent="0.6">
      <c r="A59" s="172" t="s">
        <v>79</v>
      </c>
      <c r="B59" s="173"/>
      <c r="C59" s="173"/>
      <c r="D59" s="173"/>
      <c r="E59" s="174"/>
      <c r="F59" s="76" t="s">
        <v>5</v>
      </c>
      <c r="G59" s="76" t="s">
        <v>54</v>
      </c>
    </row>
    <row r="60" spans="1:7" ht="25.5" customHeight="1" x14ac:dyDescent="0.6">
      <c r="A60" s="178" t="s">
        <v>80</v>
      </c>
      <c r="B60" s="179"/>
      <c r="C60" s="179"/>
      <c r="D60" s="179"/>
      <c r="E60" s="180"/>
      <c r="F60" s="81"/>
      <c r="G60" s="6"/>
    </row>
    <row r="61" spans="1:7" ht="25.5" customHeight="1" x14ac:dyDescent="0.6">
      <c r="A61" s="178" t="s">
        <v>81</v>
      </c>
      <c r="B61" s="179"/>
      <c r="C61" s="179"/>
      <c r="D61" s="179"/>
      <c r="E61" s="180"/>
      <c r="F61" s="81"/>
      <c r="G61" s="6"/>
    </row>
    <row r="62" spans="1:7" ht="25.5" customHeight="1" x14ac:dyDescent="0.6">
      <c r="A62" s="175" t="s">
        <v>82</v>
      </c>
      <c r="B62" s="176"/>
      <c r="C62" s="176"/>
      <c r="D62" s="176"/>
      <c r="E62" s="177"/>
      <c r="F62" s="78">
        <f>SUM(F60:F61)</f>
        <v>0</v>
      </c>
      <c r="G62" s="79"/>
    </row>
    <row r="64" spans="1:7" x14ac:dyDescent="0.6">
      <c r="A64" t="s">
        <v>83</v>
      </c>
    </row>
    <row r="65" spans="1:7" ht="25.5" customHeight="1" x14ac:dyDescent="0.6">
      <c r="A65" s="172" t="s">
        <v>84</v>
      </c>
      <c r="B65" s="173"/>
      <c r="C65" s="173"/>
      <c r="D65" s="173"/>
      <c r="E65" s="174"/>
      <c r="F65" s="76" t="s">
        <v>5</v>
      </c>
      <c r="G65" s="76" t="s">
        <v>54</v>
      </c>
    </row>
    <row r="66" spans="1:7" ht="25.5" customHeight="1" x14ac:dyDescent="0.6">
      <c r="A66" s="178" t="s">
        <v>85</v>
      </c>
      <c r="B66" s="179"/>
      <c r="C66" s="179"/>
      <c r="D66" s="179"/>
      <c r="E66" s="180"/>
      <c r="F66" s="77">
        <f>F48+F56-F62</f>
        <v>-19781826.577137455</v>
      </c>
      <c r="G66" s="6"/>
    </row>
    <row r="67" spans="1:7" ht="25.5" customHeight="1" x14ac:dyDescent="0.6">
      <c r="A67" s="175" t="s">
        <v>86</v>
      </c>
      <c r="B67" s="176"/>
      <c r="C67" s="176"/>
      <c r="D67" s="176"/>
      <c r="E67" s="177"/>
      <c r="F67" s="78">
        <f>SUM(F66:F66)</f>
        <v>-19781826.577137455</v>
      </c>
      <c r="G67" s="79"/>
    </row>
    <row r="68" spans="1:7" ht="42" customHeight="1" x14ac:dyDescent="0.6">
      <c r="E68" t="s">
        <v>298</v>
      </c>
      <c r="F68" s="164">
        <f>'유형자산(딸기)'!J49</f>
        <v>27653285.714285716</v>
      </c>
    </row>
  </sheetData>
  <mergeCells count="34">
    <mergeCell ref="A43:E43"/>
    <mergeCell ref="A46:E46"/>
    <mergeCell ref="A62:E62"/>
    <mergeCell ref="A65:E65"/>
    <mergeCell ref="A66:E66"/>
    <mergeCell ref="A67:E67"/>
    <mergeCell ref="A53:E53"/>
    <mergeCell ref="A54:E54"/>
    <mergeCell ref="A55:E55"/>
    <mergeCell ref="A56:E56"/>
    <mergeCell ref="A59:E59"/>
    <mergeCell ref="A60:E60"/>
    <mergeCell ref="A61:E61"/>
    <mergeCell ref="A22:E22"/>
    <mergeCell ref="A23:E23"/>
    <mergeCell ref="A24:E24"/>
    <mergeCell ref="A47:E47"/>
    <mergeCell ref="A48:E48"/>
    <mergeCell ref="A33:E33"/>
    <mergeCell ref="A34:E34"/>
    <mergeCell ref="A35:E35"/>
    <mergeCell ref="A36:E36"/>
    <mergeCell ref="A39:E39"/>
    <mergeCell ref="A40:E40"/>
    <mergeCell ref="A27:E27"/>
    <mergeCell ref="A28:E28"/>
    <mergeCell ref="A30:E30"/>
    <mergeCell ref="A41:E41"/>
    <mergeCell ref="A42:E42"/>
    <mergeCell ref="A7:E7"/>
    <mergeCell ref="A9:E9"/>
    <mergeCell ref="A12:E12"/>
    <mergeCell ref="A18:E18"/>
    <mergeCell ref="A21:E21"/>
  </mergeCells>
  <phoneticPr fontId="4" type="noConversion"/>
  <pageMargins left="0.7" right="0.7" top="0.75" bottom="0.75" header="0.3" footer="0.3"/>
  <pageSetup paperSize="9" scale="85" orientation="portrait" r:id="rId1"/>
  <rowBreaks count="1" manualBreakCount="1">
    <brk id="3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78EA-0A9B-4524-9703-2B49E0D0BBB9}">
  <dimension ref="A1:K53"/>
  <sheetViews>
    <sheetView zoomScale="130" zoomScaleNormal="130" workbookViewId="0">
      <pane ySplit="3" topLeftCell="A4" activePane="bottomLeft" state="frozen"/>
      <selection pane="bottomLeft" activeCell="D9" sqref="D9"/>
    </sheetView>
  </sheetViews>
  <sheetFormatPr defaultRowHeight="13.5" x14ac:dyDescent="0.6"/>
  <cols>
    <col min="1" max="1" width="9.5" style="82" customWidth="1"/>
    <col min="2" max="2" width="8.25" style="84" customWidth="1"/>
    <col min="3" max="3" width="17.25" style="82" customWidth="1"/>
    <col min="4" max="4" width="13.625" style="84" customWidth="1"/>
    <col min="5" max="5" width="3.875" style="84" customWidth="1"/>
    <col min="6" max="6" width="13" style="85" customWidth="1"/>
    <col min="7" max="7" width="5.5" style="148" customWidth="1"/>
    <col min="8" max="9" width="8.375" style="85" customWidth="1"/>
    <col min="10" max="10" width="10.125" style="85" customWidth="1"/>
    <col min="11" max="11" width="16.875" style="85" customWidth="1"/>
    <col min="12" max="16384" width="9" style="84"/>
  </cols>
  <sheetData>
    <row r="1" spans="1:11" ht="30.4" customHeight="1" x14ac:dyDescent="0.6">
      <c r="F1" s="84"/>
      <c r="H1" s="85" t="s">
        <v>420</v>
      </c>
      <c r="I1" s="85">
        <f>H2*2</f>
        <v>7760</v>
      </c>
    </row>
    <row r="2" spans="1:11" ht="22.5" customHeight="1" thickBot="1" x14ac:dyDescent="0.65">
      <c r="B2" s="83" t="s">
        <v>87</v>
      </c>
      <c r="D2" t="s">
        <v>187</v>
      </c>
      <c r="E2"/>
      <c r="H2" s="85">
        <f>SUM(H4:H36)</f>
        <v>3880</v>
      </c>
      <c r="K2" s="170">
        <f>K37</f>
        <v>149820000</v>
      </c>
    </row>
    <row r="3" spans="1:11" s="82" customFormat="1" ht="33.75" customHeight="1" x14ac:dyDescent="0.6">
      <c r="A3" s="86" t="s">
        <v>88</v>
      </c>
      <c r="B3" s="86" t="s">
        <v>89</v>
      </c>
      <c r="C3" s="86" t="s">
        <v>90</v>
      </c>
      <c r="D3" s="86" t="s">
        <v>91</v>
      </c>
      <c r="E3" s="86" t="s">
        <v>22</v>
      </c>
      <c r="F3" s="87" t="s">
        <v>92</v>
      </c>
      <c r="G3" s="87" t="s">
        <v>250</v>
      </c>
      <c r="H3" s="87" t="s">
        <v>4</v>
      </c>
      <c r="I3" s="87" t="s">
        <v>251</v>
      </c>
      <c r="J3" s="87" t="s">
        <v>46</v>
      </c>
      <c r="K3" s="87" t="s">
        <v>53</v>
      </c>
    </row>
    <row r="4" spans="1:11" ht="30" customHeight="1" x14ac:dyDescent="0.6">
      <c r="A4" s="88" t="s">
        <v>122</v>
      </c>
      <c r="B4" s="89" t="s">
        <v>183</v>
      </c>
      <c r="C4" s="89" t="s">
        <v>238</v>
      </c>
      <c r="D4" s="90" t="s">
        <v>246</v>
      </c>
      <c r="E4" s="90" t="s">
        <v>249</v>
      </c>
      <c r="F4" s="91">
        <v>28000</v>
      </c>
      <c r="G4" s="166">
        <v>6</v>
      </c>
      <c r="H4" s="91">
        <v>90</v>
      </c>
      <c r="I4" s="91">
        <f>H4/2</f>
        <v>45</v>
      </c>
      <c r="J4" s="91"/>
      <c r="K4" s="91">
        <f>F4*G4*I4</f>
        <v>7560000</v>
      </c>
    </row>
    <row r="5" spans="1:11" ht="30" customHeight="1" x14ac:dyDescent="0.6">
      <c r="A5" s="88"/>
      <c r="B5" s="89"/>
      <c r="C5" s="89"/>
      <c r="D5" s="90" t="s">
        <v>247</v>
      </c>
      <c r="E5" s="90" t="s">
        <v>249</v>
      </c>
      <c r="F5" s="91"/>
      <c r="G5" s="166"/>
      <c r="H5" s="91"/>
      <c r="I5" s="91"/>
      <c r="J5" s="91"/>
      <c r="K5" s="91">
        <f t="shared" ref="K5:K36" si="0">F5*G5*I5</f>
        <v>0</v>
      </c>
    </row>
    <row r="6" spans="1:11" ht="30" customHeight="1" x14ac:dyDescent="0.6">
      <c r="A6" s="88"/>
      <c r="B6" s="89"/>
      <c r="C6" s="89"/>
      <c r="D6" s="90" t="s">
        <v>181</v>
      </c>
      <c r="E6" s="90" t="s">
        <v>249</v>
      </c>
      <c r="F6" s="91"/>
      <c r="G6" s="166"/>
      <c r="H6" s="91"/>
      <c r="I6" s="91"/>
      <c r="J6" s="91"/>
      <c r="K6" s="91">
        <f t="shared" si="0"/>
        <v>0</v>
      </c>
    </row>
    <row r="7" spans="1:11" ht="30" customHeight="1" x14ac:dyDescent="0.6">
      <c r="A7" s="88"/>
      <c r="B7" s="89"/>
      <c r="C7" s="89"/>
      <c r="D7" s="90" t="s">
        <v>248</v>
      </c>
      <c r="E7" s="90" t="s">
        <v>249</v>
      </c>
      <c r="F7" s="91"/>
      <c r="G7" s="166"/>
      <c r="H7" s="91"/>
      <c r="I7" s="91"/>
      <c r="J7" s="91"/>
      <c r="K7" s="91">
        <f t="shared" si="0"/>
        <v>0</v>
      </c>
    </row>
    <row r="8" spans="1:11" ht="30" customHeight="1" x14ac:dyDescent="0.6">
      <c r="A8" s="88"/>
      <c r="B8" s="89"/>
      <c r="C8" s="89" t="s">
        <v>239</v>
      </c>
      <c r="D8" s="90" t="s">
        <v>246</v>
      </c>
      <c r="E8" s="90" t="s">
        <v>249</v>
      </c>
      <c r="F8" s="91">
        <v>22000</v>
      </c>
      <c r="G8" s="166">
        <v>6</v>
      </c>
      <c r="H8" s="91">
        <v>550</v>
      </c>
      <c r="I8" s="91">
        <f t="shared" ref="I8:I31" si="1">H8/2</f>
        <v>275</v>
      </c>
      <c r="J8" s="91"/>
      <c r="K8" s="91">
        <f t="shared" si="0"/>
        <v>36300000</v>
      </c>
    </row>
    <row r="9" spans="1:11" ht="30" customHeight="1" x14ac:dyDescent="0.6">
      <c r="A9" s="88"/>
      <c r="B9" s="89"/>
      <c r="C9" s="89"/>
      <c r="D9" s="90" t="s">
        <v>247</v>
      </c>
      <c r="E9" s="90" t="s">
        <v>249</v>
      </c>
      <c r="F9" s="91">
        <v>15000</v>
      </c>
      <c r="G9" s="166">
        <v>6</v>
      </c>
      <c r="H9" s="91">
        <v>80</v>
      </c>
      <c r="I9" s="91">
        <f t="shared" si="1"/>
        <v>40</v>
      </c>
      <c r="J9" s="91"/>
      <c r="K9" s="91">
        <f t="shared" si="0"/>
        <v>3600000</v>
      </c>
    </row>
    <row r="10" spans="1:11" ht="30" customHeight="1" x14ac:dyDescent="0.6">
      <c r="A10" s="88"/>
      <c r="B10" s="89"/>
      <c r="C10" s="89"/>
      <c r="D10" s="90" t="s">
        <v>181</v>
      </c>
      <c r="E10" s="90" t="s">
        <v>249</v>
      </c>
      <c r="F10" s="91"/>
      <c r="G10" s="166"/>
      <c r="H10" s="91"/>
      <c r="I10" s="91">
        <f t="shared" si="1"/>
        <v>0</v>
      </c>
      <c r="J10" s="91"/>
      <c r="K10" s="91">
        <f t="shared" si="0"/>
        <v>0</v>
      </c>
    </row>
    <row r="11" spans="1:11" ht="30" customHeight="1" x14ac:dyDescent="0.6">
      <c r="A11" s="88"/>
      <c r="B11" s="89"/>
      <c r="C11" s="89"/>
      <c r="D11" s="90" t="s">
        <v>248</v>
      </c>
      <c r="E11" s="90" t="s">
        <v>249</v>
      </c>
      <c r="F11" s="91"/>
      <c r="G11" s="166"/>
      <c r="H11" s="91"/>
      <c r="I11" s="91">
        <f t="shared" si="1"/>
        <v>0</v>
      </c>
      <c r="J11" s="91"/>
      <c r="K11" s="91">
        <f t="shared" si="0"/>
        <v>0</v>
      </c>
    </row>
    <row r="12" spans="1:11" ht="30" customHeight="1" x14ac:dyDescent="0.6">
      <c r="A12" s="88"/>
      <c r="B12" s="89"/>
      <c r="C12" s="89" t="s">
        <v>240</v>
      </c>
      <c r="D12" s="90" t="s">
        <v>246</v>
      </c>
      <c r="E12" s="90" t="s">
        <v>249</v>
      </c>
      <c r="F12" s="91">
        <v>21000</v>
      </c>
      <c r="G12" s="166">
        <v>6</v>
      </c>
      <c r="H12" s="91">
        <v>350</v>
      </c>
      <c r="I12" s="91">
        <f t="shared" si="1"/>
        <v>175</v>
      </c>
      <c r="J12" s="91"/>
      <c r="K12" s="91">
        <f t="shared" si="0"/>
        <v>22050000</v>
      </c>
    </row>
    <row r="13" spans="1:11" ht="30" customHeight="1" x14ac:dyDescent="0.6">
      <c r="A13" s="88"/>
      <c r="B13" s="89"/>
      <c r="C13" s="89"/>
      <c r="D13" s="90" t="s">
        <v>247</v>
      </c>
      <c r="E13" s="90" t="s">
        <v>249</v>
      </c>
      <c r="F13" s="91">
        <v>15500</v>
      </c>
      <c r="G13" s="166">
        <v>6</v>
      </c>
      <c r="H13" s="91">
        <v>35</v>
      </c>
      <c r="I13" s="91">
        <f t="shared" si="1"/>
        <v>17.5</v>
      </c>
      <c r="J13" s="91"/>
      <c r="K13" s="91">
        <f t="shared" si="0"/>
        <v>1627500</v>
      </c>
    </row>
    <row r="14" spans="1:11" ht="30" customHeight="1" x14ac:dyDescent="0.6">
      <c r="A14" s="88"/>
      <c r="B14" s="89"/>
      <c r="C14" s="89"/>
      <c r="D14" s="90" t="s">
        <v>181</v>
      </c>
      <c r="E14" s="90" t="s">
        <v>249</v>
      </c>
      <c r="F14" s="91">
        <v>11500</v>
      </c>
      <c r="G14" s="166">
        <v>6</v>
      </c>
      <c r="H14" s="91">
        <v>35</v>
      </c>
      <c r="I14" s="91">
        <f t="shared" si="1"/>
        <v>17.5</v>
      </c>
      <c r="J14" s="91"/>
      <c r="K14" s="91">
        <f t="shared" si="0"/>
        <v>1207500</v>
      </c>
    </row>
    <row r="15" spans="1:11" ht="30" customHeight="1" x14ac:dyDescent="0.6">
      <c r="A15" s="88"/>
      <c r="B15" s="89"/>
      <c r="C15" s="89"/>
      <c r="D15" s="90" t="s">
        <v>248</v>
      </c>
      <c r="E15" s="90" t="s">
        <v>249</v>
      </c>
      <c r="F15" s="91"/>
      <c r="G15" s="166"/>
      <c r="H15" s="91"/>
      <c r="I15" s="91">
        <f t="shared" si="1"/>
        <v>0</v>
      </c>
      <c r="J15" s="91"/>
      <c r="K15" s="91">
        <f t="shared" si="0"/>
        <v>0</v>
      </c>
    </row>
    <row r="16" spans="1:11" ht="30" customHeight="1" x14ac:dyDescent="0.6">
      <c r="A16" s="88"/>
      <c r="B16" s="89"/>
      <c r="C16" s="89" t="s">
        <v>241</v>
      </c>
      <c r="D16" s="90" t="s">
        <v>246</v>
      </c>
      <c r="E16" s="90" t="s">
        <v>249</v>
      </c>
      <c r="F16" s="91">
        <v>20000</v>
      </c>
      <c r="G16" s="166">
        <v>6</v>
      </c>
      <c r="H16" s="91">
        <v>330</v>
      </c>
      <c r="I16" s="91">
        <f t="shared" si="1"/>
        <v>165</v>
      </c>
      <c r="J16" s="91"/>
      <c r="K16" s="91">
        <f t="shared" si="0"/>
        <v>19800000</v>
      </c>
    </row>
    <row r="17" spans="1:11" ht="30" customHeight="1" x14ac:dyDescent="0.6">
      <c r="A17" s="88"/>
      <c r="B17" s="89"/>
      <c r="C17" s="89"/>
      <c r="D17" s="90" t="s">
        <v>247</v>
      </c>
      <c r="E17" s="90" t="s">
        <v>249</v>
      </c>
      <c r="F17" s="91">
        <v>18000</v>
      </c>
      <c r="G17" s="166">
        <v>6</v>
      </c>
      <c r="H17" s="91">
        <v>130</v>
      </c>
      <c r="I17" s="91">
        <f t="shared" si="1"/>
        <v>65</v>
      </c>
      <c r="J17" s="91"/>
      <c r="K17" s="91">
        <f t="shared" si="0"/>
        <v>7020000</v>
      </c>
    </row>
    <row r="18" spans="1:11" ht="30" customHeight="1" x14ac:dyDescent="0.6">
      <c r="A18" s="88"/>
      <c r="B18" s="89"/>
      <c r="C18" s="89"/>
      <c r="D18" s="90" t="s">
        <v>181</v>
      </c>
      <c r="E18" s="90" t="s">
        <v>249</v>
      </c>
      <c r="F18" s="91">
        <v>12000</v>
      </c>
      <c r="G18" s="166">
        <v>6</v>
      </c>
      <c r="H18" s="91">
        <v>130</v>
      </c>
      <c r="I18" s="91">
        <f t="shared" si="1"/>
        <v>65</v>
      </c>
      <c r="J18" s="91"/>
      <c r="K18" s="91">
        <f t="shared" si="0"/>
        <v>4680000</v>
      </c>
    </row>
    <row r="19" spans="1:11" ht="30" customHeight="1" x14ac:dyDescent="0.6">
      <c r="A19" s="88"/>
      <c r="B19" s="89"/>
      <c r="C19" s="89"/>
      <c r="D19" s="90" t="s">
        <v>248</v>
      </c>
      <c r="E19" s="90" t="s">
        <v>249</v>
      </c>
      <c r="F19" s="91"/>
      <c r="G19" s="166"/>
      <c r="H19" s="91"/>
      <c r="I19" s="91"/>
      <c r="J19" s="91"/>
      <c r="K19" s="91">
        <f t="shared" si="0"/>
        <v>0</v>
      </c>
    </row>
    <row r="20" spans="1:11" ht="30" customHeight="1" x14ac:dyDescent="0.6">
      <c r="A20" s="88"/>
      <c r="B20" s="89"/>
      <c r="C20" s="89" t="s">
        <v>242</v>
      </c>
      <c r="D20" s="90" t="s">
        <v>246</v>
      </c>
      <c r="E20" s="90" t="s">
        <v>249</v>
      </c>
      <c r="F20" s="91">
        <v>13500</v>
      </c>
      <c r="G20" s="166">
        <v>6</v>
      </c>
      <c r="H20" s="91">
        <v>320</v>
      </c>
      <c r="I20" s="91">
        <f t="shared" si="1"/>
        <v>160</v>
      </c>
      <c r="J20" s="91"/>
      <c r="K20" s="91">
        <f t="shared" si="0"/>
        <v>12960000</v>
      </c>
    </row>
    <row r="21" spans="1:11" ht="30" customHeight="1" x14ac:dyDescent="0.6">
      <c r="A21" s="88"/>
      <c r="B21" s="89"/>
      <c r="C21" s="89"/>
      <c r="D21" s="90" t="s">
        <v>247</v>
      </c>
      <c r="E21" s="90" t="s">
        <v>249</v>
      </c>
      <c r="F21" s="91">
        <v>9000</v>
      </c>
      <c r="G21" s="166">
        <v>6</v>
      </c>
      <c r="H21" s="91">
        <v>120</v>
      </c>
      <c r="I21" s="91">
        <f t="shared" si="1"/>
        <v>60</v>
      </c>
      <c r="J21" s="91"/>
      <c r="K21" s="91">
        <f t="shared" si="0"/>
        <v>3240000</v>
      </c>
    </row>
    <row r="22" spans="1:11" ht="30" customHeight="1" x14ac:dyDescent="0.6">
      <c r="A22" s="88"/>
      <c r="B22" s="89"/>
      <c r="C22" s="89"/>
      <c r="D22" s="90" t="s">
        <v>181</v>
      </c>
      <c r="E22" s="90" t="s">
        <v>249</v>
      </c>
      <c r="F22" s="91">
        <v>6000</v>
      </c>
      <c r="G22" s="166">
        <v>6</v>
      </c>
      <c r="H22" s="91">
        <v>120</v>
      </c>
      <c r="I22" s="91">
        <f t="shared" si="1"/>
        <v>60</v>
      </c>
      <c r="J22" s="91"/>
      <c r="K22" s="91">
        <f t="shared" si="0"/>
        <v>2160000</v>
      </c>
    </row>
    <row r="23" spans="1:11" ht="30" customHeight="1" x14ac:dyDescent="0.6">
      <c r="A23" s="88"/>
      <c r="B23" s="89"/>
      <c r="C23" s="89"/>
      <c r="D23" s="90" t="s">
        <v>248</v>
      </c>
      <c r="E23" s="90" t="s">
        <v>249</v>
      </c>
      <c r="F23" s="91"/>
      <c r="G23" s="166"/>
      <c r="H23" s="91"/>
      <c r="I23" s="91"/>
      <c r="J23" s="91"/>
      <c r="K23" s="91">
        <f t="shared" si="0"/>
        <v>0</v>
      </c>
    </row>
    <row r="24" spans="1:11" ht="30" customHeight="1" x14ac:dyDescent="0.6">
      <c r="A24" s="88"/>
      <c r="B24" s="89"/>
      <c r="C24" s="89" t="s">
        <v>243</v>
      </c>
      <c r="D24" s="90" t="s">
        <v>246</v>
      </c>
      <c r="E24" s="90" t="s">
        <v>249</v>
      </c>
      <c r="F24" s="91">
        <v>13000</v>
      </c>
      <c r="G24" s="166">
        <v>6</v>
      </c>
      <c r="H24" s="91">
        <v>250</v>
      </c>
      <c r="I24" s="91">
        <f t="shared" si="1"/>
        <v>125</v>
      </c>
      <c r="J24" s="91"/>
      <c r="K24" s="91">
        <f t="shared" si="0"/>
        <v>9750000</v>
      </c>
    </row>
    <row r="25" spans="1:11" ht="30" customHeight="1" x14ac:dyDescent="0.6">
      <c r="A25" s="88"/>
      <c r="B25" s="89"/>
      <c r="C25" s="89"/>
      <c r="D25" s="90" t="s">
        <v>247</v>
      </c>
      <c r="E25" s="90" t="s">
        <v>249</v>
      </c>
      <c r="F25" s="91">
        <v>9000</v>
      </c>
      <c r="G25" s="166">
        <v>6</v>
      </c>
      <c r="H25" s="91">
        <v>150</v>
      </c>
      <c r="I25" s="91">
        <f t="shared" si="1"/>
        <v>75</v>
      </c>
      <c r="J25" s="91"/>
      <c r="K25" s="91">
        <f t="shared" si="0"/>
        <v>4050000</v>
      </c>
    </row>
    <row r="26" spans="1:11" ht="30" customHeight="1" x14ac:dyDescent="0.6">
      <c r="A26" s="88"/>
      <c r="B26" s="89"/>
      <c r="C26" s="89"/>
      <c r="D26" s="90" t="s">
        <v>181</v>
      </c>
      <c r="E26" s="90" t="s">
        <v>249</v>
      </c>
      <c r="F26" s="91">
        <v>6000</v>
      </c>
      <c r="G26" s="166">
        <v>6</v>
      </c>
      <c r="H26" s="91">
        <v>150</v>
      </c>
      <c r="I26" s="91">
        <f t="shared" si="1"/>
        <v>75</v>
      </c>
      <c r="J26" s="91"/>
      <c r="K26" s="91">
        <f t="shared" si="0"/>
        <v>2700000</v>
      </c>
    </row>
    <row r="27" spans="1:11" ht="30" customHeight="1" x14ac:dyDescent="0.6">
      <c r="A27" s="88"/>
      <c r="B27" s="89"/>
      <c r="C27" s="89"/>
      <c r="D27" s="90" t="s">
        <v>248</v>
      </c>
      <c r="E27" s="90" t="s">
        <v>249</v>
      </c>
      <c r="F27" s="91"/>
      <c r="G27" s="166"/>
      <c r="H27" s="91"/>
      <c r="I27" s="91"/>
      <c r="J27" s="91"/>
      <c r="K27" s="91">
        <f t="shared" si="0"/>
        <v>0</v>
      </c>
    </row>
    <row r="28" spans="1:11" ht="30" customHeight="1" x14ac:dyDescent="0.6">
      <c r="A28" s="88"/>
      <c r="B28" s="89"/>
      <c r="C28" s="89" t="s">
        <v>244</v>
      </c>
      <c r="D28" s="90" t="s">
        <v>246</v>
      </c>
      <c r="E28" s="90" t="s">
        <v>249</v>
      </c>
      <c r="F28" s="91">
        <v>8000</v>
      </c>
      <c r="G28" s="166">
        <v>6</v>
      </c>
      <c r="H28" s="91">
        <v>280</v>
      </c>
      <c r="I28" s="91">
        <f t="shared" si="1"/>
        <v>140</v>
      </c>
      <c r="J28" s="91"/>
      <c r="K28" s="91">
        <f t="shared" si="0"/>
        <v>6720000</v>
      </c>
    </row>
    <row r="29" spans="1:11" ht="30" customHeight="1" x14ac:dyDescent="0.6">
      <c r="A29" s="88"/>
      <c r="B29" s="89"/>
      <c r="C29" s="89"/>
      <c r="D29" s="90" t="s">
        <v>247</v>
      </c>
      <c r="E29" s="90" t="s">
        <v>249</v>
      </c>
      <c r="F29" s="91">
        <v>5000</v>
      </c>
      <c r="G29" s="166">
        <v>6</v>
      </c>
      <c r="H29" s="91">
        <v>175</v>
      </c>
      <c r="I29" s="91">
        <f t="shared" si="1"/>
        <v>87.5</v>
      </c>
      <c r="J29" s="91"/>
      <c r="K29" s="91">
        <f t="shared" si="0"/>
        <v>2625000</v>
      </c>
    </row>
    <row r="30" spans="1:11" ht="30" customHeight="1" x14ac:dyDescent="0.6">
      <c r="A30" s="88"/>
      <c r="B30" s="89"/>
      <c r="C30" s="89"/>
      <c r="D30" s="90" t="s">
        <v>181</v>
      </c>
      <c r="E30" s="90" t="s">
        <v>249</v>
      </c>
      <c r="F30" s="91">
        <v>3000</v>
      </c>
      <c r="G30" s="166">
        <v>6</v>
      </c>
      <c r="H30" s="91">
        <v>135</v>
      </c>
      <c r="I30" s="91">
        <f t="shared" si="1"/>
        <v>67.5</v>
      </c>
      <c r="J30" s="91"/>
      <c r="K30" s="91">
        <f t="shared" si="0"/>
        <v>1215000</v>
      </c>
    </row>
    <row r="31" spans="1:11" ht="30" customHeight="1" x14ac:dyDescent="0.6">
      <c r="A31" s="88"/>
      <c r="B31" s="89"/>
      <c r="C31" s="89"/>
      <c r="D31" s="90" t="s">
        <v>248</v>
      </c>
      <c r="E31" s="90" t="s">
        <v>249</v>
      </c>
      <c r="F31" s="91">
        <v>500</v>
      </c>
      <c r="G31" s="166">
        <v>6</v>
      </c>
      <c r="H31" s="91">
        <v>50</v>
      </c>
      <c r="I31" s="91">
        <f t="shared" si="1"/>
        <v>25</v>
      </c>
      <c r="J31" s="91"/>
      <c r="K31" s="91">
        <f t="shared" si="0"/>
        <v>75000</v>
      </c>
    </row>
    <row r="32" spans="1:11" ht="30" customHeight="1" x14ac:dyDescent="0.6">
      <c r="A32" s="88"/>
      <c r="B32" s="89"/>
      <c r="C32" s="89" t="s">
        <v>245</v>
      </c>
      <c r="D32" s="90" t="s">
        <v>246</v>
      </c>
      <c r="E32" s="90" t="s">
        <v>249</v>
      </c>
      <c r="F32" s="91"/>
      <c r="G32" s="166"/>
      <c r="H32" s="91"/>
      <c r="I32" s="91"/>
      <c r="J32" s="91"/>
      <c r="K32" s="91">
        <f t="shared" si="0"/>
        <v>0</v>
      </c>
    </row>
    <row r="33" spans="1:11" ht="30" customHeight="1" x14ac:dyDescent="0.6">
      <c r="A33" s="88"/>
      <c r="B33" s="89"/>
      <c r="C33" s="89"/>
      <c r="D33" s="90" t="s">
        <v>247</v>
      </c>
      <c r="E33" s="90" t="s">
        <v>249</v>
      </c>
      <c r="F33" s="91"/>
      <c r="G33" s="166"/>
      <c r="H33" s="91"/>
      <c r="I33" s="91"/>
      <c r="J33" s="91"/>
      <c r="K33" s="91">
        <f t="shared" si="0"/>
        <v>0</v>
      </c>
    </row>
    <row r="34" spans="1:11" ht="30" customHeight="1" x14ac:dyDescent="0.6">
      <c r="A34" s="88"/>
      <c r="B34" s="89"/>
      <c r="C34" s="89"/>
      <c r="D34" s="90" t="s">
        <v>181</v>
      </c>
      <c r="E34" s="90" t="s">
        <v>249</v>
      </c>
      <c r="F34" s="91"/>
      <c r="G34" s="166"/>
      <c r="H34" s="91"/>
      <c r="I34" s="91"/>
      <c r="J34" s="91"/>
      <c r="K34" s="91">
        <f t="shared" si="0"/>
        <v>0</v>
      </c>
    </row>
    <row r="35" spans="1:11" ht="30" customHeight="1" x14ac:dyDescent="0.6">
      <c r="A35" s="88"/>
      <c r="B35" s="89"/>
      <c r="C35" s="89"/>
      <c r="D35" s="90" t="s">
        <v>248</v>
      </c>
      <c r="E35" s="90" t="s">
        <v>249</v>
      </c>
      <c r="F35" s="91">
        <v>400</v>
      </c>
      <c r="G35" s="166">
        <v>6</v>
      </c>
      <c r="H35" s="91">
        <v>400</v>
      </c>
      <c r="I35" s="91">
        <f>H35/2</f>
        <v>200</v>
      </c>
      <c r="J35" s="91"/>
      <c r="K35" s="91">
        <f t="shared" si="0"/>
        <v>480000</v>
      </c>
    </row>
    <row r="36" spans="1:11" ht="30" customHeight="1" x14ac:dyDescent="0.6">
      <c r="A36" s="88"/>
      <c r="B36" s="89"/>
      <c r="C36" s="89"/>
      <c r="D36" s="90"/>
      <c r="E36" s="90"/>
      <c r="F36" s="91"/>
      <c r="G36" s="166"/>
      <c r="H36" s="91"/>
      <c r="I36" s="91"/>
      <c r="J36" s="91"/>
      <c r="K36" s="91">
        <f t="shared" si="0"/>
        <v>0</v>
      </c>
    </row>
    <row r="37" spans="1:11" s="83" customFormat="1" ht="30" customHeight="1" x14ac:dyDescent="0.6">
      <c r="A37" s="181" t="s">
        <v>101</v>
      </c>
      <c r="B37" s="181"/>
      <c r="C37" s="181"/>
      <c r="D37" s="182"/>
      <c r="E37" s="92"/>
      <c r="F37" s="93"/>
      <c r="G37" s="167"/>
      <c r="H37" s="93">
        <f>SUM(H4:H36)</f>
        <v>3880</v>
      </c>
      <c r="I37" s="93"/>
      <c r="J37" s="93"/>
      <c r="K37" s="93">
        <f>SUM(K4:K36)</f>
        <v>149820000</v>
      </c>
    </row>
    <row r="38" spans="1:11" ht="30" customHeight="1" x14ac:dyDescent="0.6">
      <c r="A38" s="88" t="s">
        <v>122</v>
      </c>
      <c r="B38" s="30" t="s">
        <v>183</v>
      </c>
      <c r="C38" s="30" t="s">
        <v>297</v>
      </c>
      <c r="D38" s="30"/>
      <c r="E38" s="90" t="s">
        <v>249</v>
      </c>
      <c r="F38" s="91"/>
      <c r="G38" s="166"/>
      <c r="H38" s="91"/>
      <c r="I38" s="91"/>
      <c r="J38" s="91"/>
      <c r="K38" s="91">
        <v>10000000</v>
      </c>
    </row>
    <row r="39" spans="1:11" ht="30" customHeight="1" x14ac:dyDescent="0.6">
      <c r="A39" s="88"/>
      <c r="B39" s="30"/>
      <c r="C39" s="30"/>
      <c r="D39" s="30"/>
      <c r="E39" s="28"/>
      <c r="F39" s="91"/>
      <c r="G39" s="166"/>
      <c r="H39" s="91"/>
      <c r="I39" s="91"/>
      <c r="J39" s="91"/>
      <c r="K39" s="91"/>
    </row>
    <row r="40" spans="1:11" ht="30" customHeight="1" x14ac:dyDescent="0.6">
      <c r="A40" s="88"/>
      <c r="B40" s="30"/>
      <c r="C40" s="30"/>
      <c r="D40" s="30"/>
      <c r="E40" s="28"/>
      <c r="F40" s="91"/>
      <c r="G40" s="166"/>
      <c r="H40" s="91"/>
      <c r="I40" s="91"/>
      <c r="J40" s="91"/>
      <c r="K40" s="91"/>
    </row>
    <row r="41" spans="1:11" ht="30" customHeight="1" x14ac:dyDescent="0.6">
      <c r="A41" s="88"/>
      <c r="B41" s="30"/>
      <c r="C41" s="30"/>
      <c r="D41" s="30"/>
      <c r="E41" s="28"/>
      <c r="F41" s="91"/>
      <c r="G41" s="166"/>
      <c r="H41" s="91"/>
      <c r="I41" s="91"/>
      <c r="J41" s="91"/>
      <c r="K41" s="91"/>
    </row>
    <row r="42" spans="1:11" s="83" customFormat="1" ht="30" customHeight="1" x14ac:dyDescent="0.6">
      <c r="A42" s="183" t="s">
        <v>102</v>
      </c>
      <c r="B42" s="183"/>
      <c r="C42" s="183"/>
      <c r="D42" s="183"/>
      <c r="E42" s="94"/>
      <c r="F42" s="95"/>
      <c r="G42" s="168"/>
      <c r="H42" s="95"/>
      <c r="I42" s="95"/>
      <c r="J42" s="95"/>
      <c r="K42" s="95">
        <f>SUM(K38:K41)</f>
        <v>10000000</v>
      </c>
    </row>
    <row r="43" spans="1:11" ht="30" customHeight="1" x14ac:dyDescent="0.6">
      <c r="A43" s="88" t="s">
        <v>122</v>
      </c>
      <c r="B43" s="89"/>
      <c r="C43" s="89"/>
      <c r="D43" s="90"/>
      <c r="E43" s="90"/>
      <c r="F43" s="91"/>
      <c r="G43" s="166"/>
      <c r="H43" s="91"/>
      <c r="I43" s="91"/>
      <c r="J43" s="91"/>
      <c r="K43" s="91"/>
    </row>
    <row r="44" spans="1:11" ht="30" customHeight="1" x14ac:dyDescent="0.6">
      <c r="A44" s="88"/>
      <c r="B44" s="89"/>
      <c r="C44" s="89"/>
      <c r="D44" s="90"/>
      <c r="E44" s="90"/>
      <c r="F44" s="91"/>
      <c r="G44" s="166"/>
      <c r="H44" s="91"/>
      <c r="I44" s="91"/>
      <c r="J44" s="91"/>
      <c r="K44" s="91"/>
    </row>
    <row r="45" spans="1:11" ht="30" customHeight="1" x14ac:dyDescent="0.6">
      <c r="A45" s="88"/>
      <c r="B45" s="89"/>
      <c r="C45" s="89"/>
      <c r="D45" s="90"/>
      <c r="E45" s="90"/>
      <c r="F45" s="91"/>
      <c r="G45" s="166"/>
      <c r="H45" s="91"/>
      <c r="I45" s="91"/>
      <c r="J45" s="91"/>
      <c r="K45" s="91"/>
    </row>
    <row r="46" spans="1:11" ht="30" customHeight="1" x14ac:dyDescent="0.6">
      <c r="A46" s="88"/>
      <c r="B46" s="89"/>
      <c r="C46" s="89"/>
      <c r="D46" s="90"/>
      <c r="E46" s="90"/>
      <c r="F46" s="91"/>
      <c r="G46" s="166"/>
      <c r="H46" s="91"/>
      <c r="I46" s="91"/>
      <c r="J46" s="91"/>
      <c r="K46" s="91"/>
    </row>
    <row r="47" spans="1:11" s="83" customFormat="1" ht="30" customHeight="1" x14ac:dyDescent="0.6">
      <c r="A47" s="181" t="s">
        <v>179</v>
      </c>
      <c r="B47" s="181"/>
      <c r="C47" s="181"/>
      <c r="D47" s="182"/>
      <c r="E47" s="92"/>
      <c r="F47" s="93"/>
      <c r="G47" s="167"/>
      <c r="H47" s="93"/>
      <c r="I47" s="93"/>
      <c r="J47" s="93"/>
      <c r="K47" s="93">
        <f>SUM(K43:K46)</f>
        <v>0</v>
      </c>
    </row>
    <row r="48" spans="1:11" ht="30" customHeight="1" x14ac:dyDescent="0.6">
      <c r="A48" s="88"/>
      <c r="B48" s="30"/>
      <c r="C48" s="30"/>
      <c r="D48" s="30"/>
      <c r="E48" s="28"/>
      <c r="F48" s="91"/>
      <c r="G48" s="166"/>
      <c r="H48" s="91"/>
      <c r="I48" s="91"/>
      <c r="J48" s="91"/>
      <c r="K48" s="91"/>
    </row>
    <row r="49" spans="1:11" ht="30" customHeight="1" x14ac:dyDescent="0.6">
      <c r="A49" s="88"/>
      <c r="B49" s="30"/>
      <c r="C49" s="30"/>
      <c r="D49" s="30"/>
      <c r="E49" s="28"/>
      <c r="F49" s="91"/>
      <c r="G49" s="166"/>
      <c r="H49" s="91"/>
      <c r="I49" s="91"/>
      <c r="J49" s="91"/>
      <c r="K49" s="91"/>
    </row>
    <row r="50" spans="1:11" ht="30" customHeight="1" x14ac:dyDescent="0.6">
      <c r="A50" s="88"/>
      <c r="B50" s="30"/>
      <c r="C50" s="30"/>
      <c r="D50" s="30"/>
      <c r="E50" s="28"/>
      <c r="F50" s="91"/>
      <c r="G50" s="166"/>
      <c r="H50" s="91"/>
      <c r="I50" s="91"/>
      <c r="J50" s="91"/>
      <c r="K50" s="91"/>
    </row>
    <row r="51" spans="1:11" ht="30" customHeight="1" x14ac:dyDescent="0.6">
      <c r="A51" s="88"/>
      <c r="B51" s="30"/>
      <c r="C51" s="30"/>
      <c r="D51" s="30"/>
      <c r="E51" s="28"/>
      <c r="F51" s="91"/>
      <c r="G51" s="166"/>
      <c r="H51" s="91"/>
      <c r="I51" s="91"/>
      <c r="J51" s="91"/>
      <c r="K51" s="91"/>
    </row>
    <row r="52" spans="1:11" s="83" customFormat="1" ht="30" customHeight="1" x14ac:dyDescent="0.6">
      <c r="A52" s="183" t="s">
        <v>180</v>
      </c>
      <c r="B52" s="183"/>
      <c r="C52" s="183"/>
      <c r="D52" s="183"/>
      <c r="E52" s="94"/>
      <c r="F52" s="95"/>
      <c r="G52" s="168"/>
      <c r="H52" s="95"/>
      <c r="I52" s="95"/>
      <c r="J52" s="95"/>
      <c r="K52" s="95">
        <f>SUM(K48:K51)</f>
        <v>0</v>
      </c>
    </row>
    <row r="53" spans="1:11" ht="33" customHeight="1" x14ac:dyDescent="0.6">
      <c r="A53" s="96"/>
      <c r="B53" s="97"/>
      <c r="C53" s="96" t="s">
        <v>93</v>
      </c>
      <c r="D53" s="97"/>
      <c r="E53" s="97"/>
      <c r="F53" s="98"/>
      <c r="G53" s="169"/>
      <c r="H53" s="98"/>
      <c r="I53" s="98"/>
      <c r="J53" s="98"/>
      <c r="K53" s="98">
        <f>K37+K42+K47+K52</f>
        <v>159820000</v>
      </c>
    </row>
  </sheetData>
  <mergeCells count="4">
    <mergeCell ref="A37:D37"/>
    <mergeCell ref="A42:D42"/>
    <mergeCell ref="A47:D47"/>
    <mergeCell ref="A52:D52"/>
  </mergeCells>
  <phoneticPr fontId="4" type="noConversion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C0FAF-1F3D-45B7-B98A-93E67EA57899}">
  <sheetPr>
    <tabColor rgb="FF00B050"/>
  </sheetPr>
  <dimension ref="A1:J15"/>
  <sheetViews>
    <sheetView zoomScale="145" zoomScaleNormal="145" workbookViewId="0">
      <pane ySplit="3" topLeftCell="A12" activePane="bottomLeft" state="frozen"/>
      <selection pane="bottomLeft" activeCell="E21" sqref="E21"/>
    </sheetView>
  </sheetViews>
  <sheetFormatPr defaultRowHeight="16.899999999999999" x14ac:dyDescent="0.6"/>
  <cols>
    <col min="1" max="1" width="6.25" style="35" customWidth="1"/>
    <col min="2" max="2" width="7.25" style="1" customWidth="1"/>
    <col min="3" max="3" width="11" customWidth="1"/>
    <col min="4" max="4" width="13.125" style="1" customWidth="1"/>
    <col min="5" max="5" width="15.5" customWidth="1"/>
    <col min="6" max="6" width="5.5" style="1" customWidth="1"/>
    <col min="7" max="7" width="11.125" style="27" customWidth="1"/>
    <col min="8" max="8" width="8.625" style="47" customWidth="1"/>
    <col min="9" max="9" width="5.625" style="26" customWidth="1"/>
    <col min="10" max="10" width="15.5" style="27" customWidth="1"/>
  </cols>
  <sheetData>
    <row r="1" spans="1:10" ht="35.25" customHeight="1" x14ac:dyDescent="0.6">
      <c r="A1" s="157"/>
      <c r="B1" s="158"/>
      <c r="C1" s="158"/>
      <c r="D1" s="160" t="str">
        <f>총원가분석!C8</f>
        <v>딸기</v>
      </c>
      <c r="E1" s="157" t="s">
        <v>306</v>
      </c>
      <c r="F1" s="158"/>
      <c r="G1" s="158"/>
      <c r="H1" s="158"/>
      <c r="I1" s="158"/>
      <c r="J1" s="158"/>
    </row>
    <row r="2" spans="1:10" x14ac:dyDescent="0.6">
      <c r="E2" s="33"/>
    </row>
    <row r="3" spans="1:10" s="1" customFormat="1" ht="30" customHeight="1" x14ac:dyDescent="0.6">
      <c r="A3" s="48" t="s">
        <v>88</v>
      </c>
      <c r="B3" s="49" t="s">
        <v>123</v>
      </c>
      <c r="C3" s="67" t="s">
        <v>89</v>
      </c>
      <c r="D3" s="67" t="s">
        <v>18</v>
      </c>
      <c r="E3" s="67" t="s">
        <v>124</v>
      </c>
      <c r="F3" s="67" t="s">
        <v>22</v>
      </c>
      <c r="G3" s="69" t="s">
        <v>3</v>
      </c>
      <c r="H3" s="70" t="s">
        <v>4</v>
      </c>
      <c r="I3" s="69" t="s">
        <v>219</v>
      </c>
      <c r="J3" s="54" t="s">
        <v>23</v>
      </c>
    </row>
    <row r="4" spans="1:10" x14ac:dyDescent="0.6">
      <c r="A4" s="36"/>
      <c r="B4" s="30" t="s">
        <v>171</v>
      </c>
      <c r="C4" s="28"/>
      <c r="D4" s="30" t="s">
        <v>174</v>
      </c>
      <c r="E4" s="32"/>
      <c r="F4" s="30" t="s">
        <v>136</v>
      </c>
      <c r="G4" s="29">
        <v>50000</v>
      </c>
      <c r="H4" s="45">
        <v>12</v>
      </c>
      <c r="I4" s="31">
        <v>6</v>
      </c>
      <c r="J4" s="29">
        <f>G4*H4*I4</f>
        <v>3600000</v>
      </c>
    </row>
    <row r="5" spans="1:10" x14ac:dyDescent="0.6">
      <c r="A5" s="36"/>
      <c r="B5" s="30"/>
      <c r="C5" s="28"/>
      <c r="D5" s="30" t="s">
        <v>261</v>
      </c>
      <c r="E5" s="32"/>
      <c r="F5" s="30" t="s">
        <v>29</v>
      </c>
      <c r="G5" s="29">
        <v>100000</v>
      </c>
      <c r="H5" s="45">
        <v>12</v>
      </c>
      <c r="I5" s="31">
        <v>1</v>
      </c>
      <c r="J5" s="29">
        <f>G5*H5*I5</f>
        <v>1200000</v>
      </c>
    </row>
    <row r="6" spans="1:10" x14ac:dyDescent="0.6">
      <c r="A6" s="36"/>
      <c r="B6" s="30"/>
      <c r="C6" s="28"/>
      <c r="D6" s="30" t="s">
        <v>259</v>
      </c>
      <c r="E6" s="32"/>
      <c r="F6" s="30" t="s">
        <v>29</v>
      </c>
      <c r="G6" s="29">
        <v>120000</v>
      </c>
      <c r="H6" s="45">
        <v>1</v>
      </c>
      <c r="I6" s="31">
        <v>6</v>
      </c>
      <c r="J6" s="29">
        <f>G6*H6*I6</f>
        <v>720000</v>
      </c>
    </row>
    <row r="7" spans="1:10" x14ac:dyDescent="0.6">
      <c r="A7" s="36"/>
      <c r="B7" s="30"/>
      <c r="C7" s="28"/>
      <c r="D7" s="30" t="s">
        <v>260</v>
      </c>
      <c r="E7" s="32"/>
      <c r="F7" s="30" t="s">
        <v>29</v>
      </c>
      <c r="G7" s="29"/>
      <c r="H7" s="45">
        <v>1</v>
      </c>
      <c r="I7" s="31">
        <v>6</v>
      </c>
      <c r="J7" s="29">
        <f>G7*H7*I7</f>
        <v>0</v>
      </c>
    </row>
    <row r="8" spans="1:10" x14ac:dyDescent="0.6">
      <c r="A8" s="36"/>
      <c r="B8" s="30"/>
      <c r="C8" s="28"/>
      <c r="D8" s="30" t="s">
        <v>263</v>
      </c>
      <c r="E8" s="32"/>
      <c r="F8" s="30" t="s">
        <v>29</v>
      </c>
      <c r="G8" s="29">
        <v>1000000</v>
      </c>
      <c r="H8" s="45">
        <v>2</v>
      </c>
      <c r="I8" s="31">
        <v>1</v>
      </c>
      <c r="J8" s="29">
        <f t="shared" ref="J8" si="0">G8*H8*I8</f>
        <v>2000000</v>
      </c>
    </row>
    <row r="9" spans="1:10" x14ac:dyDescent="0.6">
      <c r="A9" s="36"/>
      <c r="B9" s="30"/>
      <c r="C9" s="28"/>
      <c r="D9" s="135" t="s">
        <v>161</v>
      </c>
      <c r="E9" s="32"/>
      <c r="F9" s="30"/>
      <c r="G9" s="29"/>
      <c r="H9" s="45"/>
      <c r="I9" s="31"/>
      <c r="J9" s="29"/>
    </row>
    <row r="10" spans="1:10" x14ac:dyDescent="0.6">
      <c r="A10" s="36"/>
      <c r="B10" s="30"/>
      <c r="C10" s="135" t="s">
        <v>166</v>
      </c>
      <c r="D10" s="135" t="s">
        <v>167</v>
      </c>
      <c r="E10" s="88"/>
      <c r="F10" s="88" t="s">
        <v>137</v>
      </c>
      <c r="G10" s="29"/>
      <c r="H10" s="45"/>
      <c r="I10" s="31"/>
      <c r="J10" s="29"/>
    </row>
    <row r="11" spans="1:10" x14ac:dyDescent="0.6">
      <c r="A11" s="36"/>
      <c r="B11" s="30"/>
      <c r="C11" s="135"/>
      <c r="D11" s="135" t="s">
        <v>168</v>
      </c>
      <c r="E11" s="88"/>
      <c r="F11" s="88" t="s">
        <v>164</v>
      </c>
      <c r="G11" s="29"/>
      <c r="H11" s="45"/>
      <c r="I11" s="31"/>
      <c r="J11" s="29"/>
    </row>
    <row r="12" spans="1:10" x14ac:dyDescent="0.6">
      <c r="A12" s="36"/>
      <c r="B12" s="30"/>
      <c r="C12" s="28"/>
      <c r="D12" s="30"/>
      <c r="E12" s="32"/>
      <c r="F12" s="30"/>
      <c r="G12" s="29"/>
      <c r="H12" s="45"/>
      <c r="I12" s="31"/>
      <c r="J12" s="29"/>
    </row>
    <row r="13" spans="1:10" x14ac:dyDescent="0.6">
      <c r="A13" s="36"/>
      <c r="B13" s="30"/>
      <c r="C13" s="28"/>
      <c r="D13" s="30"/>
      <c r="E13" s="32"/>
      <c r="F13" s="30"/>
      <c r="G13" s="29"/>
      <c r="H13" s="45"/>
      <c r="I13" s="31"/>
      <c r="J13" s="29"/>
    </row>
    <row r="14" spans="1:10" x14ac:dyDescent="0.6">
      <c r="A14" s="36"/>
      <c r="B14" s="30"/>
      <c r="C14" s="28"/>
      <c r="D14" s="30"/>
      <c r="E14" s="32"/>
      <c r="F14" s="30"/>
      <c r="G14" s="29"/>
      <c r="H14" s="45"/>
      <c r="I14" s="31"/>
      <c r="J14" s="29"/>
    </row>
    <row r="15" spans="1:10" x14ac:dyDescent="0.6">
      <c r="A15" s="99"/>
      <c r="B15" s="100"/>
      <c r="C15" s="101"/>
      <c r="D15" s="100" t="s">
        <v>317</v>
      </c>
      <c r="E15" s="106"/>
      <c r="F15" s="100"/>
      <c r="G15" s="102"/>
      <c r="H15" s="107"/>
      <c r="I15" s="104"/>
      <c r="J15" s="102">
        <f>SUM(J4:J14)</f>
        <v>7520000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A0066-8C0F-40DC-9892-4E3A19C4DD9A}">
  <sheetPr>
    <tabColor rgb="FF00B050"/>
  </sheetPr>
  <dimension ref="A1:I18"/>
  <sheetViews>
    <sheetView zoomScale="140" zoomScaleNormal="140" workbookViewId="0">
      <pane ySplit="2" topLeftCell="A3" activePane="bottomLeft" state="frozen"/>
      <selection pane="bottomLeft" activeCell="F28" sqref="F28"/>
    </sheetView>
  </sheetViews>
  <sheetFormatPr defaultRowHeight="16.899999999999999" x14ac:dyDescent="0.6"/>
  <cols>
    <col min="1" max="1" width="8.875" style="84" customWidth="1"/>
    <col min="2" max="2" width="13" style="84" customWidth="1"/>
    <col min="3" max="3" width="16.75" style="84" customWidth="1"/>
    <col min="4" max="4" width="5.625" style="82" customWidth="1"/>
    <col min="5" max="5" width="12" style="126" customWidth="1"/>
    <col min="6" max="6" width="6.875" style="127" customWidth="1"/>
    <col min="7" max="7" width="6.125" style="127" customWidth="1"/>
    <col min="8" max="8" width="15.875" style="128" customWidth="1"/>
    <col min="9" max="9" width="10.875" style="126" customWidth="1"/>
    <col min="10" max="16384" width="9" style="84"/>
  </cols>
  <sheetData>
    <row r="1" spans="1:9" ht="17.25" thickBot="1" x14ac:dyDescent="0.65">
      <c r="B1" s="84" t="s">
        <v>125</v>
      </c>
    </row>
    <row r="2" spans="1:9" x14ac:dyDescent="0.6">
      <c r="A2" s="129" t="s">
        <v>126</v>
      </c>
      <c r="B2" s="130" t="s">
        <v>127</v>
      </c>
      <c r="C2" s="129" t="s">
        <v>128</v>
      </c>
      <c r="D2" s="129" t="s">
        <v>129</v>
      </c>
      <c r="E2" s="131" t="s">
        <v>130</v>
      </c>
      <c r="F2" s="132" t="s">
        <v>131</v>
      </c>
      <c r="G2" s="132" t="s">
        <v>132</v>
      </c>
      <c r="H2" s="133" t="s">
        <v>133</v>
      </c>
      <c r="I2" s="134"/>
    </row>
    <row r="3" spans="1:9" x14ac:dyDescent="0.6">
      <c r="A3" s="84" t="s">
        <v>134</v>
      </c>
      <c r="B3" s="135" t="s">
        <v>135</v>
      </c>
      <c r="C3" s="135" t="s">
        <v>264</v>
      </c>
      <c r="D3" s="88" t="s">
        <v>136</v>
      </c>
      <c r="E3" s="136">
        <v>1500000</v>
      </c>
      <c r="F3" s="137">
        <v>2</v>
      </c>
      <c r="G3" s="137">
        <v>12</v>
      </c>
      <c r="H3" s="138">
        <f>E3*F3*G3</f>
        <v>36000000</v>
      </c>
      <c r="I3" s="136"/>
    </row>
    <row r="4" spans="1:9" x14ac:dyDescent="0.6">
      <c r="A4" s="84" t="s">
        <v>178</v>
      </c>
      <c r="B4" s="135"/>
      <c r="C4" s="135" t="s">
        <v>265</v>
      </c>
      <c r="D4" s="88" t="s">
        <v>137</v>
      </c>
      <c r="E4" s="136">
        <f>209*9000</f>
        <v>1881000</v>
      </c>
      <c r="F4" s="137">
        <v>0</v>
      </c>
      <c r="G4" s="137">
        <v>12</v>
      </c>
      <c r="H4" s="138">
        <f t="shared" ref="H4:H16" si="0">E4*F4*G4</f>
        <v>0</v>
      </c>
      <c r="I4" s="136"/>
    </row>
    <row r="5" spans="1:9" x14ac:dyDescent="0.6">
      <c r="B5" s="135"/>
      <c r="C5" s="135"/>
      <c r="D5" s="88" t="s">
        <v>137</v>
      </c>
      <c r="E5" s="136">
        <v>1500000</v>
      </c>
      <c r="F5" s="137">
        <v>0</v>
      </c>
      <c r="G5" s="137">
        <v>0</v>
      </c>
      <c r="H5" s="138">
        <f t="shared" si="0"/>
        <v>0</v>
      </c>
      <c r="I5" s="136"/>
    </row>
    <row r="6" spans="1:9" x14ac:dyDescent="0.6">
      <c r="B6" s="135" t="s">
        <v>138</v>
      </c>
      <c r="C6" s="135" t="s">
        <v>139</v>
      </c>
      <c r="D6" s="88" t="s">
        <v>140</v>
      </c>
      <c r="E6" s="136">
        <v>150000</v>
      </c>
      <c r="F6" s="137">
        <v>0</v>
      </c>
      <c r="G6" s="137">
        <v>0</v>
      </c>
      <c r="H6" s="138">
        <f t="shared" si="0"/>
        <v>0</v>
      </c>
      <c r="I6" s="136"/>
    </row>
    <row r="7" spans="1:9" x14ac:dyDescent="0.6">
      <c r="B7" s="135"/>
      <c r="C7" s="135" t="s">
        <v>141</v>
      </c>
      <c r="D7" s="88" t="s">
        <v>142</v>
      </c>
      <c r="E7" s="136">
        <v>10000</v>
      </c>
      <c r="F7" s="137">
        <v>0</v>
      </c>
      <c r="G7" s="137">
        <v>0</v>
      </c>
      <c r="H7" s="138">
        <f t="shared" si="0"/>
        <v>0</v>
      </c>
      <c r="I7" s="136"/>
    </row>
    <row r="8" spans="1:9" x14ac:dyDescent="0.6">
      <c r="B8" s="135" t="s">
        <v>143</v>
      </c>
      <c r="C8" s="135"/>
      <c r="D8" s="88" t="s">
        <v>144</v>
      </c>
      <c r="E8" s="136">
        <v>100000</v>
      </c>
      <c r="F8" s="137">
        <v>2</v>
      </c>
      <c r="G8" s="137">
        <v>1</v>
      </c>
      <c r="H8" s="138">
        <f t="shared" si="0"/>
        <v>200000</v>
      </c>
      <c r="I8" s="136"/>
    </row>
    <row r="9" spans="1:9" x14ac:dyDescent="0.6">
      <c r="B9" s="135" t="s">
        <v>145</v>
      </c>
      <c r="C9" s="135" t="s">
        <v>146</v>
      </c>
      <c r="D9" s="88" t="s">
        <v>136</v>
      </c>
      <c r="E9" s="136">
        <v>100000</v>
      </c>
      <c r="F9" s="137">
        <v>1</v>
      </c>
      <c r="G9" s="137">
        <v>12</v>
      </c>
      <c r="H9" s="138">
        <f t="shared" si="0"/>
        <v>1200000</v>
      </c>
      <c r="I9" s="136"/>
    </row>
    <row r="10" spans="1:9" x14ac:dyDescent="0.6">
      <c r="B10" s="135"/>
      <c r="C10" s="135" t="s">
        <v>147</v>
      </c>
      <c r="D10" s="88" t="s">
        <v>142</v>
      </c>
      <c r="E10" s="136">
        <v>200000</v>
      </c>
      <c r="F10" s="137">
        <v>1</v>
      </c>
      <c r="G10" s="137">
        <v>1</v>
      </c>
      <c r="H10" s="138">
        <f t="shared" si="0"/>
        <v>200000</v>
      </c>
      <c r="I10" s="136"/>
    </row>
    <row r="11" spans="1:9" x14ac:dyDescent="0.6">
      <c r="B11" s="135" t="s">
        <v>148</v>
      </c>
      <c r="C11" s="135" t="str">
        <f>C4</f>
        <v>외국인(합법)</v>
      </c>
      <c r="D11" s="88" t="s">
        <v>136</v>
      </c>
      <c r="E11" s="136">
        <v>100000</v>
      </c>
      <c r="F11" s="137">
        <v>0</v>
      </c>
      <c r="G11" s="137">
        <v>12</v>
      </c>
      <c r="H11" s="138">
        <f t="shared" si="0"/>
        <v>0</v>
      </c>
      <c r="I11" s="136"/>
    </row>
    <row r="12" spans="1:9" x14ac:dyDescent="0.6">
      <c r="B12" s="135" t="s">
        <v>149</v>
      </c>
      <c r="C12" s="135" t="str">
        <f>C4</f>
        <v>외국인(합법)</v>
      </c>
      <c r="D12" s="88" t="s">
        <v>266</v>
      </c>
      <c r="E12" s="136">
        <f>E4</f>
        <v>1881000</v>
      </c>
      <c r="F12" s="137">
        <v>0</v>
      </c>
      <c r="G12" s="137">
        <v>1</v>
      </c>
      <c r="H12" s="138">
        <f>E12*F12*G12</f>
        <v>0</v>
      </c>
      <c r="I12" s="136"/>
    </row>
    <row r="13" spans="1:9" x14ac:dyDescent="0.6">
      <c r="B13" s="135"/>
      <c r="C13" s="135" t="s">
        <v>150</v>
      </c>
      <c r="D13" s="88" t="s">
        <v>137</v>
      </c>
      <c r="E13" s="136"/>
      <c r="F13" s="137">
        <v>0</v>
      </c>
      <c r="G13" s="137">
        <v>0</v>
      </c>
      <c r="H13" s="138">
        <f>E13*F13*G13</f>
        <v>0</v>
      </c>
      <c r="I13" s="136"/>
    </row>
    <row r="14" spans="1:9" x14ac:dyDescent="0.6">
      <c r="B14" s="135"/>
      <c r="C14" s="135" t="s">
        <v>151</v>
      </c>
      <c r="D14" s="88" t="s">
        <v>137</v>
      </c>
      <c r="E14" s="136"/>
      <c r="F14" s="137">
        <v>0</v>
      </c>
      <c r="G14" s="137">
        <v>0</v>
      </c>
      <c r="H14" s="138">
        <f>E14*F14*G14</f>
        <v>0</v>
      </c>
      <c r="I14" s="136"/>
    </row>
    <row r="15" spans="1:9" x14ac:dyDescent="0.6">
      <c r="B15" s="135"/>
      <c r="C15" s="135"/>
      <c r="D15" s="88"/>
      <c r="E15" s="136"/>
      <c r="F15" s="137"/>
      <c r="G15" s="137"/>
      <c r="H15" s="138"/>
      <c r="I15" s="136"/>
    </row>
    <row r="16" spans="1:9" x14ac:dyDescent="0.6">
      <c r="H16" s="138">
        <f t="shared" si="0"/>
        <v>0</v>
      </c>
    </row>
    <row r="17" spans="1:9" x14ac:dyDescent="0.6">
      <c r="A17" s="139"/>
      <c r="B17" s="139" t="s">
        <v>152</v>
      </c>
      <c r="C17" s="139"/>
      <c r="D17" s="140"/>
      <c r="E17" s="141"/>
      <c r="F17" s="142"/>
      <c r="G17" s="142"/>
      <c r="H17" s="143">
        <f>SUM(H3:H16)</f>
        <v>37600000</v>
      </c>
      <c r="I17" s="141"/>
    </row>
    <row r="18" spans="1:9" ht="7.5" customHeight="1" x14ac:dyDescent="0.6"/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0035-ADCD-410D-9289-E18B850021E1}">
  <sheetPr>
    <tabColor rgb="FFFF0000"/>
  </sheetPr>
  <dimension ref="A1:K101"/>
  <sheetViews>
    <sheetView zoomScale="130" zoomScaleNormal="130" workbookViewId="0">
      <pane ySplit="3" topLeftCell="A92" activePane="bottomLeft" state="frozen"/>
      <selection pane="bottomLeft" activeCell="C5" sqref="C5"/>
    </sheetView>
  </sheetViews>
  <sheetFormatPr defaultRowHeight="16.899999999999999" x14ac:dyDescent="0.6"/>
  <cols>
    <col min="1" max="1" width="6.25" style="35" customWidth="1"/>
    <col min="2" max="2" width="7.25" style="1" customWidth="1"/>
    <col min="3" max="3" width="11" customWidth="1"/>
    <col min="4" max="4" width="11.125" style="1" customWidth="1"/>
    <col min="5" max="5" width="6.5" style="1" customWidth="1"/>
    <col min="6" max="6" width="15.5" customWidth="1"/>
    <col min="7" max="7" width="5.5" style="1" customWidth="1"/>
    <col min="8" max="8" width="11.125" style="27" customWidth="1"/>
    <col min="9" max="9" width="8.625" style="47" customWidth="1"/>
    <col min="10" max="10" width="5.625" style="26" customWidth="1"/>
    <col min="11" max="11" width="15.5" style="27" customWidth="1"/>
  </cols>
  <sheetData>
    <row r="1" spans="1:11" ht="36" customHeight="1" x14ac:dyDescent="0.6">
      <c r="A1" s="159"/>
      <c r="B1" s="161"/>
      <c r="C1" s="161"/>
      <c r="D1" s="162" t="str">
        <f>총원가분석!C8</f>
        <v>딸기</v>
      </c>
      <c r="E1" s="159" t="s">
        <v>177</v>
      </c>
      <c r="G1" s="161"/>
      <c r="H1" s="161"/>
      <c r="I1" s="161"/>
      <c r="J1" s="161"/>
      <c r="K1" s="161"/>
    </row>
    <row r="2" spans="1:11" x14ac:dyDescent="0.6">
      <c r="B2" t="s">
        <v>187</v>
      </c>
      <c r="F2" s="33"/>
    </row>
    <row r="3" spans="1:11" s="1" customFormat="1" ht="30" customHeight="1" x14ac:dyDescent="0.6">
      <c r="A3" s="48" t="s">
        <v>34</v>
      </c>
      <c r="B3" s="49" t="s">
        <v>43</v>
      </c>
      <c r="C3" s="67" t="s">
        <v>106</v>
      </c>
      <c r="D3" s="67" t="s">
        <v>120</v>
      </c>
      <c r="E3" s="68" t="s">
        <v>41</v>
      </c>
      <c r="F3" s="67" t="s">
        <v>21</v>
      </c>
      <c r="G3" s="67" t="s">
        <v>22</v>
      </c>
      <c r="H3" s="69" t="s">
        <v>3</v>
      </c>
      <c r="I3" s="70" t="s">
        <v>4</v>
      </c>
      <c r="J3" s="69" t="s">
        <v>24</v>
      </c>
      <c r="K3" s="54" t="s">
        <v>23</v>
      </c>
    </row>
    <row r="4" spans="1:11" ht="23.25" customHeight="1" x14ac:dyDescent="0.6">
      <c r="A4" s="61"/>
      <c r="B4" s="62"/>
      <c r="C4" s="63" t="s">
        <v>121</v>
      </c>
      <c r="D4" s="62"/>
      <c r="E4" s="62">
        <f>E101</f>
        <v>0</v>
      </c>
      <c r="F4" s="63"/>
      <c r="G4" s="62"/>
      <c r="H4" s="64"/>
      <c r="I4" s="65"/>
      <c r="J4" s="66"/>
      <c r="K4" s="64">
        <f>K101</f>
        <v>2000000</v>
      </c>
    </row>
    <row r="5" spans="1:11" x14ac:dyDescent="0.6">
      <c r="A5" s="55" t="s">
        <v>267</v>
      </c>
      <c r="B5" s="56" t="s">
        <v>269</v>
      </c>
      <c r="C5" s="57" t="s">
        <v>268</v>
      </c>
      <c r="D5" s="56" t="s">
        <v>270</v>
      </c>
      <c r="E5" s="56"/>
      <c r="F5" s="57"/>
      <c r="G5" s="56" t="s">
        <v>271</v>
      </c>
      <c r="H5" s="58"/>
      <c r="I5" s="59"/>
      <c r="J5" s="60"/>
      <c r="K5" s="58">
        <f t="shared" ref="K5:K36" si="0">H5*I5*J5</f>
        <v>0</v>
      </c>
    </row>
    <row r="6" spans="1:11" x14ac:dyDescent="0.6">
      <c r="A6" s="55"/>
      <c r="B6" s="56"/>
      <c r="C6" s="57"/>
      <c r="D6" s="56" t="s">
        <v>272</v>
      </c>
      <c r="E6" s="56"/>
      <c r="F6" s="57" t="s">
        <v>273</v>
      </c>
      <c r="G6" s="56" t="s">
        <v>109</v>
      </c>
      <c r="H6" s="58"/>
      <c r="I6" s="59"/>
      <c r="J6" s="60"/>
      <c r="K6" s="58">
        <f t="shared" si="0"/>
        <v>0</v>
      </c>
    </row>
    <row r="7" spans="1:11" x14ac:dyDescent="0.6">
      <c r="A7" s="55"/>
      <c r="B7" s="56"/>
      <c r="C7" s="57"/>
      <c r="D7" s="56" t="s">
        <v>108</v>
      </c>
      <c r="E7" s="56"/>
      <c r="F7" s="57" t="s">
        <v>114</v>
      </c>
      <c r="G7" s="56" t="s">
        <v>110</v>
      </c>
      <c r="H7" s="58"/>
      <c r="I7" s="71"/>
      <c r="J7" s="60"/>
      <c r="K7" s="58">
        <f t="shared" si="0"/>
        <v>0</v>
      </c>
    </row>
    <row r="8" spans="1:11" x14ac:dyDescent="0.6">
      <c r="A8" s="55"/>
      <c r="B8" s="56"/>
      <c r="C8" s="57"/>
      <c r="D8" s="56"/>
      <c r="E8" s="56"/>
      <c r="F8" s="57"/>
      <c r="G8" s="56" t="s">
        <v>111</v>
      </c>
      <c r="H8" s="58">
        <v>80000</v>
      </c>
      <c r="I8" s="71">
        <v>5</v>
      </c>
      <c r="J8" s="60">
        <v>1</v>
      </c>
      <c r="K8" s="58">
        <f t="shared" si="0"/>
        <v>400000</v>
      </c>
    </row>
    <row r="9" spans="1:11" x14ac:dyDescent="0.6">
      <c r="A9" s="55"/>
      <c r="B9" s="56"/>
      <c r="C9" s="57"/>
      <c r="D9" s="56"/>
      <c r="E9" s="56"/>
      <c r="F9" s="57"/>
      <c r="G9" s="56" t="s">
        <v>112</v>
      </c>
      <c r="H9" s="123"/>
      <c r="I9" s="71"/>
      <c r="J9" s="60"/>
      <c r="K9" s="58">
        <f t="shared" si="0"/>
        <v>0</v>
      </c>
    </row>
    <row r="10" spans="1:11" ht="17.25" thickBot="1" x14ac:dyDescent="0.65">
      <c r="A10" s="110"/>
      <c r="B10" s="111"/>
      <c r="C10" s="112"/>
      <c r="D10" s="111" t="s">
        <v>113</v>
      </c>
      <c r="E10" s="111"/>
      <c r="F10" s="112" t="s">
        <v>116</v>
      </c>
      <c r="G10" s="111" t="s">
        <v>115</v>
      </c>
      <c r="H10" s="113">
        <v>10000</v>
      </c>
      <c r="I10" s="114">
        <v>10</v>
      </c>
      <c r="J10" s="115">
        <v>1</v>
      </c>
      <c r="K10" s="113">
        <f t="shared" si="0"/>
        <v>100000</v>
      </c>
    </row>
    <row r="11" spans="1:11" x14ac:dyDescent="0.6">
      <c r="A11" s="116"/>
      <c r="B11" s="117"/>
      <c r="C11" s="118" t="s">
        <v>274</v>
      </c>
      <c r="D11" s="117" t="s">
        <v>117</v>
      </c>
      <c r="E11" s="117"/>
      <c r="F11" s="118"/>
      <c r="G11" s="117" t="s">
        <v>13</v>
      </c>
      <c r="H11" s="119"/>
      <c r="I11" s="120"/>
      <c r="J11" s="121"/>
      <c r="K11" s="119">
        <f t="shared" si="0"/>
        <v>0</v>
      </c>
    </row>
    <row r="12" spans="1:11" x14ac:dyDescent="0.6">
      <c r="A12" s="36"/>
      <c r="B12" s="30"/>
      <c r="C12" s="28"/>
      <c r="D12" s="30" t="s">
        <v>107</v>
      </c>
      <c r="E12" s="30"/>
      <c r="F12" s="28"/>
      <c r="G12" s="30" t="s">
        <v>109</v>
      </c>
      <c r="H12" s="29"/>
      <c r="I12" s="44"/>
      <c r="J12" s="31"/>
      <c r="K12" s="29">
        <f t="shared" si="0"/>
        <v>0</v>
      </c>
    </row>
    <row r="13" spans="1:11" x14ac:dyDescent="0.6">
      <c r="A13" s="36"/>
      <c r="B13" s="30"/>
      <c r="C13" s="28"/>
      <c r="D13" s="30" t="s">
        <v>108</v>
      </c>
      <c r="E13" s="30"/>
      <c r="F13" s="28" t="s">
        <v>114</v>
      </c>
      <c r="G13" s="30" t="s">
        <v>110</v>
      </c>
      <c r="H13" s="29"/>
      <c r="I13" s="45"/>
      <c r="J13" s="31"/>
      <c r="K13" s="29">
        <f t="shared" si="0"/>
        <v>0</v>
      </c>
    </row>
    <row r="14" spans="1:11" x14ac:dyDescent="0.6">
      <c r="A14" s="36"/>
      <c r="B14" s="30"/>
      <c r="C14" s="28"/>
      <c r="D14" s="30"/>
      <c r="E14" s="30"/>
      <c r="F14" s="28"/>
      <c r="G14" s="30" t="s">
        <v>111</v>
      </c>
      <c r="H14" s="29"/>
      <c r="I14" s="45"/>
      <c r="J14" s="31"/>
      <c r="K14" s="29">
        <f t="shared" si="0"/>
        <v>0</v>
      </c>
    </row>
    <row r="15" spans="1:11" x14ac:dyDescent="0.6">
      <c r="A15" s="36"/>
      <c r="B15" s="30"/>
      <c r="C15" s="28"/>
      <c r="D15" s="30"/>
      <c r="E15" s="30"/>
      <c r="F15" s="28"/>
      <c r="G15" s="30" t="s">
        <v>112</v>
      </c>
      <c r="H15" s="123"/>
      <c r="I15" s="45"/>
      <c r="J15" s="31"/>
      <c r="K15" s="29">
        <f t="shared" si="0"/>
        <v>0</v>
      </c>
    </row>
    <row r="16" spans="1:11" x14ac:dyDescent="0.6">
      <c r="A16" s="36"/>
      <c r="B16" s="30"/>
      <c r="C16" s="28"/>
      <c r="D16" s="30" t="s">
        <v>113</v>
      </c>
      <c r="E16" s="30"/>
      <c r="F16" s="28" t="s">
        <v>116</v>
      </c>
      <c r="G16" s="30" t="s">
        <v>115</v>
      </c>
      <c r="H16" s="29"/>
      <c r="I16" s="45"/>
      <c r="J16" s="31"/>
      <c r="K16" s="29">
        <f t="shared" si="0"/>
        <v>0</v>
      </c>
    </row>
    <row r="17" spans="1:11" x14ac:dyDescent="0.6">
      <c r="A17" s="55"/>
      <c r="B17" s="56"/>
      <c r="C17" s="57" t="s">
        <v>275</v>
      </c>
      <c r="D17" s="56" t="s">
        <v>117</v>
      </c>
      <c r="E17" s="56"/>
      <c r="F17" s="57"/>
      <c r="G17" s="56" t="s">
        <v>13</v>
      </c>
      <c r="H17" s="58"/>
      <c r="I17" s="59"/>
      <c r="J17" s="60"/>
      <c r="K17" s="58">
        <f t="shared" si="0"/>
        <v>0</v>
      </c>
    </row>
    <row r="18" spans="1:11" x14ac:dyDescent="0.6">
      <c r="A18" s="55"/>
      <c r="B18" s="56"/>
      <c r="C18" s="57"/>
      <c r="D18" s="56" t="s">
        <v>107</v>
      </c>
      <c r="E18" s="56"/>
      <c r="F18" s="57"/>
      <c r="G18" s="56" t="s">
        <v>109</v>
      </c>
      <c r="H18" s="58"/>
      <c r="I18" s="59"/>
      <c r="J18" s="60"/>
      <c r="K18" s="58">
        <f t="shared" si="0"/>
        <v>0</v>
      </c>
    </row>
    <row r="19" spans="1:11" x14ac:dyDescent="0.6">
      <c r="A19" s="55"/>
      <c r="B19" s="56"/>
      <c r="C19" s="57"/>
      <c r="D19" s="56" t="s">
        <v>108</v>
      </c>
      <c r="E19" s="56"/>
      <c r="F19" s="57" t="s">
        <v>114</v>
      </c>
      <c r="G19" s="56" t="s">
        <v>110</v>
      </c>
      <c r="H19" s="58"/>
      <c r="I19" s="71"/>
      <c r="J19" s="60"/>
      <c r="K19" s="58">
        <f t="shared" si="0"/>
        <v>0</v>
      </c>
    </row>
    <row r="20" spans="1:11" x14ac:dyDescent="0.6">
      <c r="A20" s="55"/>
      <c r="B20" s="56"/>
      <c r="C20" s="57"/>
      <c r="D20" s="56"/>
      <c r="E20" s="56"/>
      <c r="F20" s="57"/>
      <c r="G20" s="56" t="s">
        <v>111</v>
      </c>
      <c r="H20" s="58"/>
      <c r="I20" s="71"/>
      <c r="J20" s="60"/>
      <c r="K20" s="58">
        <f t="shared" si="0"/>
        <v>0</v>
      </c>
    </row>
    <row r="21" spans="1:11" x14ac:dyDescent="0.6">
      <c r="A21" s="55"/>
      <c r="B21" s="56"/>
      <c r="C21" s="57"/>
      <c r="D21" s="56"/>
      <c r="E21" s="56"/>
      <c r="F21" s="57"/>
      <c r="G21" s="56" t="s">
        <v>112</v>
      </c>
      <c r="H21" s="123"/>
      <c r="I21" s="71"/>
      <c r="J21" s="60"/>
      <c r="K21" s="58">
        <f t="shared" si="0"/>
        <v>0</v>
      </c>
    </row>
    <row r="22" spans="1:11" ht="17.25" thickBot="1" x14ac:dyDescent="0.65">
      <c r="A22" s="110"/>
      <c r="B22" s="111"/>
      <c r="C22" s="112"/>
      <c r="D22" s="111" t="s">
        <v>113</v>
      </c>
      <c r="E22" s="111"/>
      <c r="F22" s="112" t="s">
        <v>116</v>
      </c>
      <c r="G22" s="111" t="s">
        <v>115</v>
      </c>
      <c r="H22" s="113"/>
      <c r="I22" s="114"/>
      <c r="J22" s="115"/>
      <c r="K22" s="113">
        <f t="shared" si="0"/>
        <v>0</v>
      </c>
    </row>
    <row r="23" spans="1:11" x14ac:dyDescent="0.6">
      <c r="A23" s="116" t="s">
        <v>276</v>
      </c>
      <c r="B23" s="117"/>
      <c r="C23" s="118" t="s">
        <v>281</v>
      </c>
      <c r="D23" s="117" t="s">
        <v>278</v>
      </c>
      <c r="E23" s="117"/>
      <c r="F23" s="118"/>
      <c r="G23" s="117" t="s">
        <v>13</v>
      </c>
      <c r="H23" s="119"/>
      <c r="I23" s="120"/>
      <c r="J23" s="121"/>
      <c r="K23" s="119">
        <f t="shared" si="0"/>
        <v>0</v>
      </c>
    </row>
    <row r="24" spans="1:11" x14ac:dyDescent="0.6">
      <c r="A24" s="36"/>
      <c r="B24" s="30"/>
      <c r="C24" s="28" t="s">
        <v>280</v>
      </c>
      <c r="D24" s="30"/>
      <c r="E24" s="30"/>
      <c r="F24" s="28"/>
      <c r="G24" s="30" t="s">
        <v>109</v>
      </c>
      <c r="H24" s="29"/>
      <c r="I24" s="44"/>
      <c r="J24" s="31"/>
      <c r="K24" s="29">
        <f t="shared" si="0"/>
        <v>0</v>
      </c>
    </row>
    <row r="25" spans="1:11" x14ac:dyDescent="0.6">
      <c r="A25" s="36"/>
      <c r="B25" s="30"/>
      <c r="C25" s="28"/>
      <c r="D25" s="30" t="s">
        <v>108</v>
      </c>
      <c r="E25" s="30"/>
      <c r="F25" s="28" t="s">
        <v>114</v>
      </c>
      <c r="G25" s="30" t="s">
        <v>110</v>
      </c>
      <c r="H25" s="29"/>
      <c r="I25" s="45"/>
      <c r="J25" s="31"/>
      <c r="K25" s="29">
        <f t="shared" si="0"/>
        <v>0</v>
      </c>
    </row>
    <row r="26" spans="1:11" x14ac:dyDescent="0.6">
      <c r="A26" s="36"/>
      <c r="B26" s="30"/>
      <c r="C26" s="28"/>
      <c r="D26" s="30"/>
      <c r="E26" s="30"/>
      <c r="F26" s="28"/>
      <c r="G26" s="30" t="s">
        <v>111</v>
      </c>
      <c r="H26" s="29"/>
      <c r="I26" s="45"/>
      <c r="J26" s="31"/>
      <c r="K26" s="29">
        <f t="shared" si="0"/>
        <v>0</v>
      </c>
    </row>
    <row r="27" spans="1:11" x14ac:dyDescent="0.6">
      <c r="A27" s="36"/>
      <c r="B27" s="30"/>
      <c r="C27" s="28"/>
      <c r="D27" s="30"/>
      <c r="E27" s="30"/>
      <c r="F27" s="28"/>
      <c r="G27" s="30" t="s">
        <v>112</v>
      </c>
      <c r="H27" s="123"/>
      <c r="I27" s="45"/>
      <c r="J27" s="31"/>
      <c r="K27" s="29">
        <f t="shared" si="0"/>
        <v>0</v>
      </c>
    </row>
    <row r="28" spans="1:11" x14ac:dyDescent="0.6">
      <c r="A28" s="36"/>
      <c r="B28" s="30"/>
      <c r="C28" s="28"/>
      <c r="D28" s="30" t="s">
        <v>113</v>
      </c>
      <c r="E28" s="30"/>
      <c r="F28" s="28" t="s">
        <v>116</v>
      </c>
      <c r="G28" s="30" t="s">
        <v>115</v>
      </c>
      <c r="H28" s="29"/>
      <c r="I28" s="45"/>
      <c r="J28" s="31"/>
      <c r="K28" s="29">
        <f t="shared" si="0"/>
        <v>0</v>
      </c>
    </row>
    <row r="29" spans="1:11" x14ac:dyDescent="0.6">
      <c r="A29" s="55"/>
      <c r="B29" s="56"/>
      <c r="C29" s="57" t="s">
        <v>275</v>
      </c>
      <c r="D29" s="56" t="s">
        <v>282</v>
      </c>
      <c r="E29" s="56"/>
      <c r="F29" s="57"/>
      <c r="G29" s="56" t="s">
        <v>283</v>
      </c>
      <c r="H29" s="58">
        <v>500</v>
      </c>
      <c r="I29" s="59">
        <v>3000</v>
      </c>
      <c r="J29" s="60">
        <v>1</v>
      </c>
      <c r="K29" s="58">
        <f t="shared" si="0"/>
        <v>1500000</v>
      </c>
    </row>
    <row r="30" spans="1:11" x14ac:dyDescent="0.6">
      <c r="A30" s="55"/>
      <c r="B30" s="56"/>
      <c r="C30" s="57" t="s">
        <v>285</v>
      </c>
      <c r="D30" s="56" t="s">
        <v>107</v>
      </c>
      <c r="E30" s="56"/>
      <c r="F30" s="57"/>
      <c r="G30" s="56" t="s">
        <v>109</v>
      </c>
      <c r="H30" s="58"/>
      <c r="I30" s="59"/>
      <c r="J30" s="60"/>
      <c r="K30" s="58">
        <f t="shared" si="0"/>
        <v>0</v>
      </c>
    </row>
    <row r="31" spans="1:11" x14ac:dyDescent="0.6">
      <c r="A31" s="55"/>
      <c r="B31" s="56"/>
      <c r="C31" s="57"/>
      <c r="D31" s="56" t="s">
        <v>108</v>
      </c>
      <c r="E31" s="56"/>
      <c r="F31" s="57" t="s">
        <v>114</v>
      </c>
      <c r="G31" s="56" t="s">
        <v>110</v>
      </c>
      <c r="H31" s="58"/>
      <c r="I31" s="71"/>
      <c r="J31" s="60"/>
      <c r="K31" s="58">
        <f t="shared" si="0"/>
        <v>0</v>
      </c>
    </row>
    <row r="32" spans="1:11" x14ac:dyDescent="0.6">
      <c r="A32" s="55"/>
      <c r="B32" s="56"/>
      <c r="C32" s="57"/>
      <c r="D32" s="56"/>
      <c r="E32" s="56"/>
      <c r="F32" s="57"/>
      <c r="G32" s="56" t="s">
        <v>111</v>
      </c>
      <c r="H32" s="58"/>
      <c r="I32" s="71"/>
      <c r="J32" s="60"/>
      <c r="K32" s="58">
        <f t="shared" si="0"/>
        <v>0</v>
      </c>
    </row>
    <row r="33" spans="1:11" x14ac:dyDescent="0.6">
      <c r="A33" s="55"/>
      <c r="B33" s="56"/>
      <c r="C33" s="57"/>
      <c r="D33" s="56"/>
      <c r="E33" s="56"/>
      <c r="F33" s="57"/>
      <c r="G33" s="56" t="s">
        <v>112</v>
      </c>
      <c r="H33" s="123"/>
      <c r="I33" s="71"/>
      <c r="J33" s="60"/>
      <c r="K33" s="58">
        <f t="shared" si="0"/>
        <v>0</v>
      </c>
    </row>
    <row r="34" spans="1:11" ht="17.25" thickBot="1" x14ac:dyDescent="0.65">
      <c r="A34" s="110"/>
      <c r="B34" s="111"/>
      <c r="C34" s="112"/>
      <c r="D34" s="111" t="s">
        <v>113</v>
      </c>
      <c r="E34" s="111"/>
      <c r="F34" s="112" t="s">
        <v>116</v>
      </c>
      <c r="G34" s="111" t="s">
        <v>115</v>
      </c>
      <c r="H34" s="113"/>
      <c r="I34" s="114"/>
      <c r="J34" s="115"/>
      <c r="K34" s="113">
        <f t="shared" si="0"/>
        <v>0</v>
      </c>
    </row>
    <row r="35" spans="1:11" x14ac:dyDescent="0.6">
      <c r="A35" s="116" t="s">
        <v>284</v>
      </c>
      <c r="B35" s="117"/>
      <c r="C35" s="118" t="s">
        <v>281</v>
      </c>
      <c r="D35" s="117" t="s">
        <v>117</v>
      </c>
      <c r="E35" s="117"/>
      <c r="F35" s="118"/>
      <c r="G35" s="117" t="s">
        <v>13</v>
      </c>
      <c r="H35" s="119"/>
      <c r="I35" s="120"/>
      <c r="J35" s="121"/>
      <c r="K35" s="119">
        <f t="shared" si="0"/>
        <v>0</v>
      </c>
    </row>
    <row r="36" spans="1:11" x14ac:dyDescent="0.6">
      <c r="A36" s="36"/>
      <c r="B36" s="30"/>
      <c r="C36" s="28" t="s">
        <v>280</v>
      </c>
      <c r="D36" s="30" t="s">
        <v>107</v>
      </c>
      <c r="E36" s="30"/>
      <c r="F36" s="28"/>
      <c r="G36" s="30" t="s">
        <v>109</v>
      </c>
      <c r="H36" s="29"/>
      <c r="I36" s="44"/>
      <c r="J36" s="31"/>
      <c r="K36" s="29">
        <f t="shared" si="0"/>
        <v>0</v>
      </c>
    </row>
    <row r="37" spans="1:11" x14ac:dyDescent="0.6">
      <c r="A37" s="36"/>
      <c r="B37" s="30"/>
      <c r="C37" s="28" t="s">
        <v>291</v>
      </c>
      <c r="D37" s="30" t="s">
        <v>108</v>
      </c>
      <c r="E37" s="30"/>
      <c r="F37" s="28" t="s">
        <v>114</v>
      </c>
      <c r="G37" s="30" t="s">
        <v>110</v>
      </c>
      <c r="H37" s="29"/>
      <c r="I37" s="45"/>
      <c r="J37" s="31"/>
      <c r="K37" s="29">
        <f t="shared" ref="K37:K68" si="1">H37*I37*J37</f>
        <v>0</v>
      </c>
    </row>
    <row r="38" spans="1:11" x14ac:dyDescent="0.6">
      <c r="A38" s="36"/>
      <c r="B38" s="30"/>
      <c r="C38" s="28"/>
      <c r="D38" s="30"/>
      <c r="E38" s="30"/>
      <c r="F38" s="28"/>
      <c r="G38" s="30" t="s">
        <v>111</v>
      </c>
      <c r="H38" s="29"/>
      <c r="I38" s="45"/>
      <c r="J38" s="31"/>
      <c r="K38" s="29">
        <f t="shared" si="1"/>
        <v>0</v>
      </c>
    </row>
    <row r="39" spans="1:11" x14ac:dyDescent="0.6">
      <c r="A39" s="36"/>
      <c r="B39" s="30"/>
      <c r="C39" s="28"/>
      <c r="D39" s="30"/>
      <c r="E39" s="30"/>
      <c r="F39" s="28"/>
      <c r="G39" s="30" t="s">
        <v>112</v>
      </c>
      <c r="H39" s="123"/>
      <c r="I39" s="45"/>
      <c r="J39" s="31"/>
      <c r="K39" s="29">
        <f t="shared" si="1"/>
        <v>0</v>
      </c>
    </row>
    <row r="40" spans="1:11" x14ac:dyDescent="0.6">
      <c r="A40" s="36"/>
      <c r="B40" s="30"/>
      <c r="C40" s="28"/>
      <c r="D40" s="30" t="s">
        <v>113</v>
      </c>
      <c r="E40" s="30"/>
      <c r="F40" s="28" t="s">
        <v>116</v>
      </c>
      <c r="G40" s="30" t="s">
        <v>115</v>
      </c>
      <c r="H40" s="29"/>
      <c r="I40" s="45"/>
      <c r="J40" s="31"/>
      <c r="K40" s="29">
        <f t="shared" si="1"/>
        <v>0</v>
      </c>
    </row>
    <row r="41" spans="1:11" x14ac:dyDescent="0.6">
      <c r="A41" s="55" t="s">
        <v>286</v>
      </c>
      <c r="B41" s="56"/>
      <c r="C41" s="57" t="s">
        <v>277</v>
      </c>
      <c r="D41" s="56" t="s">
        <v>117</v>
      </c>
      <c r="E41" s="56"/>
      <c r="F41" s="57"/>
      <c r="G41" s="56" t="s">
        <v>13</v>
      </c>
      <c r="H41" s="58"/>
      <c r="I41" s="59"/>
      <c r="J41" s="60"/>
      <c r="K41" s="58">
        <f t="shared" si="1"/>
        <v>0</v>
      </c>
    </row>
    <row r="42" spans="1:11" x14ac:dyDescent="0.6">
      <c r="A42" s="55"/>
      <c r="B42" s="56"/>
      <c r="C42" s="57" t="s">
        <v>279</v>
      </c>
      <c r="D42" s="56" t="s">
        <v>107</v>
      </c>
      <c r="E42" s="56"/>
      <c r="F42" s="57"/>
      <c r="G42" s="56" t="s">
        <v>109</v>
      </c>
      <c r="H42" s="58"/>
      <c r="I42" s="59"/>
      <c r="J42" s="60"/>
      <c r="K42" s="58">
        <f t="shared" si="1"/>
        <v>0</v>
      </c>
    </row>
    <row r="43" spans="1:11" x14ac:dyDescent="0.6">
      <c r="A43" s="55"/>
      <c r="B43" s="56"/>
      <c r="C43" s="57" t="s">
        <v>290</v>
      </c>
      <c r="D43" s="56" t="s">
        <v>108</v>
      </c>
      <c r="E43" s="56"/>
      <c r="F43" s="57" t="s">
        <v>114</v>
      </c>
      <c r="G43" s="56" t="s">
        <v>110</v>
      </c>
      <c r="H43" s="58"/>
      <c r="I43" s="71"/>
      <c r="J43" s="60"/>
      <c r="K43" s="58">
        <f t="shared" si="1"/>
        <v>0</v>
      </c>
    </row>
    <row r="44" spans="1:11" x14ac:dyDescent="0.6">
      <c r="A44" s="55"/>
      <c r="B44" s="56"/>
      <c r="C44" s="57"/>
      <c r="D44" s="56"/>
      <c r="E44" s="56"/>
      <c r="F44" s="57"/>
      <c r="G44" s="56" t="s">
        <v>111</v>
      </c>
      <c r="H44" s="58"/>
      <c r="I44" s="71"/>
      <c r="J44" s="60"/>
      <c r="K44" s="58">
        <f t="shared" si="1"/>
        <v>0</v>
      </c>
    </row>
    <row r="45" spans="1:11" x14ac:dyDescent="0.6">
      <c r="A45" s="55"/>
      <c r="B45" s="56"/>
      <c r="C45" s="57"/>
      <c r="D45" s="56"/>
      <c r="E45" s="56"/>
      <c r="F45" s="57"/>
      <c r="G45" s="56" t="s">
        <v>112</v>
      </c>
      <c r="H45" s="123"/>
      <c r="I45" s="71"/>
      <c r="J45" s="60"/>
      <c r="K45" s="58">
        <f t="shared" si="1"/>
        <v>0</v>
      </c>
    </row>
    <row r="46" spans="1:11" ht="17.25" thickBot="1" x14ac:dyDescent="0.65">
      <c r="A46" s="110"/>
      <c r="B46" s="111"/>
      <c r="C46" s="112"/>
      <c r="D46" s="111" t="s">
        <v>113</v>
      </c>
      <c r="E46" s="111"/>
      <c r="F46" s="112" t="s">
        <v>116</v>
      </c>
      <c r="G46" s="111" t="s">
        <v>115</v>
      </c>
      <c r="H46" s="113"/>
      <c r="I46" s="114"/>
      <c r="J46" s="115"/>
      <c r="K46" s="113">
        <f t="shared" si="1"/>
        <v>0</v>
      </c>
    </row>
    <row r="47" spans="1:11" x14ac:dyDescent="0.6">
      <c r="A47" s="116" t="s">
        <v>287</v>
      </c>
      <c r="B47" s="117"/>
      <c r="C47" s="118" t="s">
        <v>277</v>
      </c>
      <c r="D47" s="117" t="s">
        <v>117</v>
      </c>
      <c r="E47" s="117"/>
      <c r="F47" s="118"/>
      <c r="G47" s="117" t="s">
        <v>13</v>
      </c>
      <c r="H47" s="119"/>
      <c r="I47" s="120"/>
      <c r="J47" s="121"/>
      <c r="K47" s="119">
        <f t="shared" si="1"/>
        <v>0</v>
      </c>
    </row>
    <row r="48" spans="1:11" x14ac:dyDescent="0.6">
      <c r="A48" s="36"/>
      <c r="B48" s="30"/>
      <c r="C48" s="28" t="s">
        <v>279</v>
      </c>
      <c r="D48" s="30" t="s">
        <v>107</v>
      </c>
      <c r="E48" s="30"/>
      <c r="F48" s="28"/>
      <c r="G48" s="30" t="s">
        <v>109</v>
      </c>
      <c r="H48" s="29"/>
      <c r="I48" s="44"/>
      <c r="J48" s="31"/>
      <c r="K48" s="29">
        <f t="shared" si="1"/>
        <v>0</v>
      </c>
    </row>
    <row r="49" spans="1:11" x14ac:dyDescent="0.6">
      <c r="A49" s="36"/>
      <c r="B49" s="30"/>
      <c r="C49" s="28" t="s">
        <v>289</v>
      </c>
      <c r="D49" s="30" t="s">
        <v>108</v>
      </c>
      <c r="E49" s="30"/>
      <c r="F49" s="28" t="s">
        <v>114</v>
      </c>
      <c r="G49" s="30" t="s">
        <v>110</v>
      </c>
      <c r="H49" s="29"/>
      <c r="I49" s="45"/>
      <c r="J49" s="31"/>
      <c r="K49" s="29">
        <f t="shared" si="1"/>
        <v>0</v>
      </c>
    </row>
    <row r="50" spans="1:11" x14ac:dyDescent="0.6">
      <c r="A50" s="36"/>
      <c r="B50" s="30"/>
      <c r="C50" s="28"/>
      <c r="D50" s="30"/>
      <c r="E50" s="30"/>
      <c r="F50" s="28"/>
      <c r="G50" s="30" t="s">
        <v>111</v>
      </c>
      <c r="H50" s="29"/>
      <c r="I50" s="45"/>
      <c r="J50" s="31"/>
      <c r="K50" s="29">
        <f t="shared" si="1"/>
        <v>0</v>
      </c>
    </row>
    <row r="51" spans="1:11" x14ac:dyDescent="0.6">
      <c r="A51" s="36"/>
      <c r="B51" s="30"/>
      <c r="C51" s="28"/>
      <c r="D51" s="30"/>
      <c r="E51" s="30"/>
      <c r="F51" s="28"/>
      <c r="G51" s="30" t="s">
        <v>112</v>
      </c>
      <c r="H51" s="123"/>
      <c r="I51" s="45"/>
      <c r="J51" s="31"/>
      <c r="K51" s="29">
        <f t="shared" si="1"/>
        <v>0</v>
      </c>
    </row>
    <row r="52" spans="1:11" x14ac:dyDescent="0.6">
      <c r="A52" s="36"/>
      <c r="B52" s="30"/>
      <c r="C52" s="28"/>
      <c r="D52" s="30" t="s">
        <v>113</v>
      </c>
      <c r="E52" s="30"/>
      <c r="F52" s="28" t="s">
        <v>116</v>
      </c>
      <c r="G52" s="30" t="s">
        <v>115</v>
      </c>
      <c r="H52" s="29"/>
      <c r="I52" s="45"/>
      <c r="J52" s="31"/>
      <c r="K52" s="29">
        <f t="shared" si="1"/>
        <v>0</v>
      </c>
    </row>
    <row r="53" spans="1:11" x14ac:dyDescent="0.6">
      <c r="A53" s="55" t="s">
        <v>292</v>
      </c>
      <c r="B53" s="56"/>
      <c r="C53" s="57" t="s">
        <v>277</v>
      </c>
      <c r="D53" s="56" t="s">
        <v>117</v>
      </c>
      <c r="E53" s="56"/>
      <c r="F53" s="57"/>
      <c r="G53" s="56" t="s">
        <v>13</v>
      </c>
      <c r="H53" s="58"/>
      <c r="I53" s="59"/>
      <c r="J53" s="60"/>
      <c r="K53" s="58">
        <f t="shared" si="1"/>
        <v>0</v>
      </c>
    </row>
    <row r="54" spans="1:11" x14ac:dyDescent="0.6">
      <c r="A54" s="55"/>
      <c r="B54" s="56"/>
      <c r="C54" s="57" t="s">
        <v>279</v>
      </c>
      <c r="D54" s="56" t="s">
        <v>107</v>
      </c>
      <c r="E54" s="56"/>
      <c r="F54" s="57"/>
      <c r="G54" s="56" t="s">
        <v>109</v>
      </c>
      <c r="H54" s="58"/>
      <c r="I54" s="59"/>
      <c r="J54" s="60"/>
      <c r="K54" s="58">
        <f t="shared" si="1"/>
        <v>0</v>
      </c>
    </row>
    <row r="55" spans="1:11" x14ac:dyDescent="0.6">
      <c r="A55" s="55"/>
      <c r="B55" s="56"/>
      <c r="C55" s="57" t="s">
        <v>288</v>
      </c>
      <c r="D55" s="56" t="s">
        <v>108</v>
      </c>
      <c r="E55" s="56"/>
      <c r="F55" s="57" t="s">
        <v>114</v>
      </c>
      <c r="G55" s="56" t="s">
        <v>110</v>
      </c>
      <c r="H55" s="58"/>
      <c r="I55" s="71"/>
      <c r="J55" s="60"/>
      <c r="K55" s="58">
        <f t="shared" si="1"/>
        <v>0</v>
      </c>
    </row>
    <row r="56" spans="1:11" x14ac:dyDescent="0.6">
      <c r="A56" s="55"/>
      <c r="B56" s="56"/>
      <c r="C56" s="57"/>
      <c r="D56" s="56"/>
      <c r="E56" s="56"/>
      <c r="F56" s="57"/>
      <c r="G56" s="56" t="s">
        <v>111</v>
      </c>
      <c r="H56" s="58"/>
      <c r="I56" s="71"/>
      <c r="J56" s="60"/>
      <c r="K56" s="58">
        <f t="shared" si="1"/>
        <v>0</v>
      </c>
    </row>
    <row r="57" spans="1:11" x14ac:dyDescent="0.6">
      <c r="A57" s="55"/>
      <c r="B57" s="56"/>
      <c r="C57" s="57"/>
      <c r="D57" s="56"/>
      <c r="E57" s="56"/>
      <c r="F57" s="57"/>
      <c r="G57" s="56" t="s">
        <v>112</v>
      </c>
      <c r="H57" s="123"/>
      <c r="I57" s="71"/>
      <c r="J57" s="60"/>
      <c r="K57" s="58">
        <f t="shared" si="1"/>
        <v>0</v>
      </c>
    </row>
    <row r="58" spans="1:11" ht="17.25" thickBot="1" x14ac:dyDescent="0.65">
      <c r="A58" s="110"/>
      <c r="B58" s="111"/>
      <c r="C58" s="112"/>
      <c r="D58" s="111" t="s">
        <v>113</v>
      </c>
      <c r="E58" s="111"/>
      <c r="F58" s="112" t="s">
        <v>116</v>
      </c>
      <c r="G58" s="111" t="s">
        <v>115</v>
      </c>
      <c r="H58" s="113"/>
      <c r="I58" s="114"/>
      <c r="J58" s="115"/>
      <c r="K58" s="113">
        <f t="shared" si="1"/>
        <v>0</v>
      </c>
    </row>
    <row r="59" spans="1:11" x14ac:dyDescent="0.6">
      <c r="A59" s="116" t="s">
        <v>293</v>
      </c>
      <c r="B59" s="117"/>
      <c r="C59" s="118" t="s">
        <v>277</v>
      </c>
      <c r="D59" s="117" t="s">
        <v>117</v>
      </c>
      <c r="E59" s="117"/>
      <c r="F59" s="118"/>
      <c r="G59" s="117" t="s">
        <v>13</v>
      </c>
      <c r="H59" s="119"/>
      <c r="I59" s="120"/>
      <c r="J59" s="121"/>
      <c r="K59" s="119">
        <f t="shared" si="1"/>
        <v>0</v>
      </c>
    </row>
    <row r="60" spans="1:11" x14ac:dyDescent="0.6">
      <c r="A60" s="36"/>
      <c r="B60" s="30"/>
      <c r="C60" s="28" t="s">
        <v>279</v>
      </c>
      <c r="D60" s="30" t="s">
        <v>107</v>
      </c>
      <c r="E60" s="30"/>
      <c r="F60" s="28"/>
      <c r="G60" s="30" t="s">
        <v>109</v>
      </c>
      <c r="H60" s="29"/>
      <c r="I60" s="44"/>
      <c r="J60" s="31"/>
      <c r="K60" s="29">
        <f t="shared" si="1"/>
        <v>0</v>
      </c>
    </row>
    <row r="61" spans="1:11" x14ac:dyDescent="0.6">
      <c r="A61" s="36"/>
      <c r="B61" s="30"/>
      <c r="C61" s="28" t="s">
        <v>288</v>
      </c>
      <c r="D61" s="30" t="s">
        <v>108</v>
      </c>
      <c r="E61" s="30"/>
      <c r="F61" s="28" t="s">
        <v>114</v>
      </c>
      <c r="G61" s="30" t="s">
        <v>110</v>
      </c>
      <c r="H61" s="29"/>
      <c r="I61" s="45"/>
      <c r="J61" s="31"/>
      <c r="K61" s="29">
        <f t="shared" si="1"/>
        <v>0</v>
      </c>
    </row>
    <row r="62" spans="1:11" x14ac:dyDescent="0.6">
      <c r="A62" s="36"/>
      <c r="B62" s="30"/>
      <c r="C62" s="28"/>
      <c r="D62" s="30"/>
      <c r="E62" s="30"/>
      <c r="F62" s="28"/>
      <c r="G62" s="30" t="s">
        <v>111</v>
      </c>
      <c r="H62" s="29"/>
      <c r="I62" s="45"/>
      <c r="J62" s="31"/>
      <c r="K62" s="29">
        <f t="shared" si="1"/>
        <v>0</v>
      </c>
    </row>
    <row r="63" spans="1:11" x14ac:dyDescent="0.6">
      <c r="A63" s="36"/>
      <c r="B63" s="30"/>
      <c r="C63" s="28"/>
      <c r="D63" s="30"/>
      <c r="E63" s="30"/>
      <c r="F63" s="28"/>
      <c r="G63" s="30" t="s">
        <v>112</v>
      </c>
      <c r="H63" s="123"/>
      <c r="I63" s="45"/>
      <c r="J63" s="31"/>
      <c r="K63" s="29">
        <f t="shared" si="1"/>
        <v>0</v>
      </c>
    </row>
    <row r="64" spans="1:11" x14ac:dyDescent="0.6">
      <c r="A64" s="36"/>
      <c r="B64" s="30"/>
      <c r="C64" s="28"/>
      <c r="D64" s="30" t="s">
        <v>113</v>
      </c>
      <c r="E64" s="30"/>
      <c r="F64" s="28" t="s">
        <v>116</v>
      </c>
      <c r="G64" s="30" t="s">
        <v>115</v>
      </c>
      <c r="H64" s="29"/>
      <c r="I64" s="45"/>
      <c r="J64" s="31"/>
      <c r="K64" s="29">
        <f t="shared" si="1"/>
        <v>0</v>
      </c>
    </row>
    <row r="65" spans="1:11" x14ac:dyDescent="0.6">
      <c r="A65" s="55"/>
      <c r="B65" s="56"/>
      <c r="C65" s="57" t="s">
        <v>118</v>
      </c>
      <c r="D65" s="56" t="s">
        <v>117</v>
      </c>
      <c r="E65" s="56"/>
      <c r="F65" s="57"/>
      <c r="G65" s="56" t="s">
        <v>13</v>
      </c>
      <c r="H65" s="58"/>
      <c r="I65" s="59"/>
      <c r="J65" s="60"/>
      <c r="K65" s="58">
        <f t="shared" si="1"/>
        <v>0</v>
      </c>
    </row>
    <row r="66" spans="1:11" x14ac:dyDescent="0.6">
      <c r="A66" s="55"/>
      <c r="B66" s="56"/>
      <c r="C66" s="57"/>
      <c r="D66" s="56" t="s">
        <v>107</v>
      </c>
      <c r="E66" s="56"/>
      <c r="F66" s="57"/>
      <c r="G66" s="56" t="s">
        <v>109</v>
      </c>
      <c r="H66" s="58"/>
      <c r="I66" s="59"/>
      <c r="J66" s="60"/>
      <c r="K66" s="58">
        <f t="shared" si="1"/>
        <v>0</v>
      </c>
    </row>
    <row r="67" spans="1:11" x14ac:dyDescent="0.6">
      <c r="A67" s="55"/>
      <c r="B67" s="56"/>
      <c r="C67" s="57"/>
      <c r="D67" s="56" t="s">
        <v>108</v>
      </c>
      <c r="E67" s="56"/>
      <c r="F67" s="57" t="s">
        <v>114</v>
      </c>
      <c r="G67" s="56" t="s">
        <v>110</v>
      </c>
      <c r="H67" s="58"/>
      <c r="I67" s="71"/>
      <c r="J67" s="60"/>
      <c r="K67" s="58">
        <f t="shared" si="1"/>
        <v>0</v>
      </c>
    </row>
    <row r="68" spans="1:11" x14ac:dyDescent="0.6">
      <c r="A68" s="55"/>
      <c r="B68" s="56"/>
      <c r="C68" s="57"/>
      <c r="D68" s="56"/>
      <c r="E68" s="56"/>
      <c r="F68" s="57"/>
      <c r="G68" s="56" t="s">
        <v>111</v>
      </c>
      <c r="H68" s="58"/>
      <c r="I68" s="71"/>
      <c r="J68" s="60"/>
      <c r="K68" s="58">
        <f t="shared" si="1"/>
        <v>0</v>
      </c>
    </row>
    <row r="69" spans="1:11" x14ac:dyDescent="0.6">
      <c r="A69" s="55"/>
      <c r="B69" s="56"/>
      <c r="C69" s="57"/>
      <c r="D69" s="56"/>
      <c r="E69" s="56"/>
      <c r="F69" s="57"/>
      <c r="G69" s="56" t="s">
        <v>112</v>
      </c>
      <c r="H69" s="123"/>
      <c r="I69" s="71"/>
      <c r="J69" s="60"/>
      <c r="K69" s="58">
        <f t="shared" ref="K69:K100" si="2">H69*I69*J69</f>
        <v>0</v>
      </c>
    </row>
    <row r="70" spans="1:11" ht="17.25" thickBot="1" x14ac:dyDescent="0.65">
      <c r="A70" s="110"/>
      <c r="B70" s="111"/>
      <c r="C70" s="112"/>
      <c r="D70" s="111" t="s">
        <v>113</v>
      </c>
      <c r="E70" s="111"/>
      <c r="F70" s="112" t="s">
        <v>116</v>
      </c>
      <c r="G70" s="111" t="s">
        <v>115</v>
      </c>
      <c r="H70" s="113"/>
      <c r="I70" s="114"/>
      <c r="J70" s="115"/>
      <c r="K70" s="113">
        <f t="shared" si="2"/>
        <v>0</v>
      </c>
    </row>
    <row r="71" spans="1:11" x14ac:dyDescent="0.6">
      <c r="A71" s="116"/>
      <c r="B71" s="117"/>
      <c r="C71" s="118" t="s">
        <v>119</v>
      </c>
      <c r="D71" s="117" t="s">
        <v>117</v>
      </c>
      <c r="E71" s="117"/>
      <c r="F71" s="118"/>
      <c r="G71" s="117" t="s">
        <v>13</v>
      </c>
      <c r="H71" s="119"/>
      <c r="I71" s="120"/>
      <c r="J71" s="121"/>
      <c r="K71" s="119">
        <f t="shared" si="2"/>
        <v>0</v>
      </c>
    </row>
    <row r="72" spans="1:11" x14ac:dyDescent="0.6">
      <c r="A72" s="36"/>
      <c r="B72" s="30"/>
      <c r="C72" s="28"/>
      <c r="D72" s="30" t="s">
        <v>107</v>
      </c>
      <c r="E72" s="30"/>
      <c r="F72" s="28"/>
      <c r="G72" s="30" t="s">
        <v>109</v>
      </c>
      <c r="H72" s="29"/>
      <c r="I72" s="44"/>
      <c r="J72" s="31"/>
      <c r="K72" s="29">
        <f t="shared" si="2"/>
        <v>0</v>
      </c>
    </row>
    <row r="73" spans="1:11" x14ac:dyDescent="0.6">
      <c r="A73" s="36"/>
      <c r="B73" s="30"/>
      <c r="C73" s="28"/>
      <c r="D73" s="30" t="s">
        <v>108</v>
      </c>
      <c r="E73" s="30"/>
      <c r="F73" s="28" t="s">
        <v>114</v>
      </c>
      <c r="G73" s="30" t="s">
        <v>110</v>
      </c>
      <c r="H73" s="29"/>
      <c r="I73" s="45"/>
      <c r="J73" s="31"/>
      <c r="K73" s="29">
        <f t="shared" si="2"/>
        <v>0</v>
      </c>
    </row>
    <row r="74" spans="1:11" x14ac:dyDescent="0.6">
      <c r="A74" s="36"/>
      <c r="B74" s="30"/>
      <c r="C74" s="28"/>
      <c r="D74" s="30"/>
      <c r="E74" s="30"/>
      <c r="F74" s="28"/>
      <c r="G74" s="30" t="s">
        <v>111</v>
      </c>
      <c r="H74" s="29"/>
      <c r="I74" s="45"/>
      <c r="J74" s="31"/>
      <c r="K74" s="29">
        <f t="shared" si="2"/>
        <v>0</v>
      </c>
    </row>
    <row r="75" spans="1:11" x14ac:dyDescent="0.6">
      <c r="A75" s="36"/>
      <c r="B75" s="30"/>
      <c r="C75" s="28"/>
      <c r="D75" s="30"/>
      <c r="E75" s="30"/>
      <c r="F75" s="28"/>
      <c r="G75" s="30" t="s">
        <v>112</v>
      </c>
      <c r="H75" s="123"/>
      <c r="I75" s="45"/>
      <c r="J75" s="31"/>
      <c r="K75" s="29">
        <f t="shared" si="2"/>
        <v>0</v>
      </c>
    </row>
    <row r="76" spans="1:11" x14ac:dyDescent="0.6">
      <c r="A76" s="36"/>
      <c r="B76" s="30"/>
      <c r="C76" s="28"/>
      <c r="D76" s="30" t="s">
        <v>113</v>
      </c>
      <c r="E76" s="30"/>
      <c r="F76" s="28" t="s">
        <v>116</v>
      </c>
      <c r="G76" s="30" t="s">
        <v>115</v>
      </c>
      <c r="H76" s="29"/>
      <c r="I76" s="45"/>
      <c r="J76" s="31"/>
      <c r="K76" s="29">
        <f t="shared" si="2"/>
        <v>0</v>
      </c>
    </row>
    <row r="77" spans="1:11" x14ac:dyDescent="0.6">
      <c r="A77" s="55"/>
      <c r="B77" s="56"/>
      <c r="C77" s="57" t="s">
        <v>118</v>
      </c>
      <c r="D77" s="56" t="s">
        <v>117</v>
      </c>
      <c r="E77" s="56"/>
      <c r="F77" s="57"/>
      <c r="G77" s="56" t="s">
        <v>13</v>
      </c>
      <c r="H77" s="58"/>
      <c r="I77" s="59"/>
      <c r="J77" s="60"/>
      <c r="K77" s="58">
        <f t="shared" si="2"/>
        <v>0</v>
      </c>
    </row>
    <row r="78" spans="1:11" x14ac:dyDescent="0.6">
      <c r="A78" s="55"/>
      <c r="B78" s="56"/>
      <c r="C78" s="57"/>
      <c r="D78" s="56" t="s">
        <v>107</v>
      </c>
      <c r="E78" s="56"/>
      <c r="F78" s="57"/>
      <c r="G78" s="56" t="s">
        <v>109</v>
      </c>
      <c r="H78" s="58"/>
      <c r="I78" s="59"/>
      <c r="J78" s="60"/>
      <c r="K78" s="58">
        <f t="shared" si="2"/>
        <v>0</v>
      </c>
    </row>
    <row r="79" spans="1:11" x14ac:dyDescent="0.6">
      <c r="A79" s="55"/>
      <c r="B79" s="56"/>
      <c r="C79" s="57"/>
      <c r="D79" s="56" t="s">
        <v>108</v>
      </c>
      <c r="E79" s="56"/>
      <c r="F79" s="57" t="s">
        <v>114</v>
      </c>
      <c r="G79" s="56" t="s">
        <v>110</v>
      </c>
      <c r="H79" s="58"/>
      <c r="I79" s="71"/>
      <c r="J79" s="60"/>
      <c r="K79" s="58">
        <f t="shared" si="2"/>
        <v>0</v>
      </c>
    </row>
    <row r="80" spans="1:11" x14ac:dyDescent="0.6">
      <c r="A80" s="55"/>
      <c r="B80" s="56"/>
      <c r="C80" s="57"/>
      <c r="D80" s="56"/>
      <c r="E80" s="56"/>
      <c r="F80" s="57"/>
      <c r="G80" s="56" t="s">
        <v>111</v>
      </c>
      <c r="H80" s="58"/>
      <c r="I80" s="71"/>
      <c r="J80" s="60"/>
      <c r="K80" s="58">
        <f t="shared" si="2"/>
        <v>0</v>
      </c>
    </row>
    <row r="81" spans="1:11" x14ac:dyDescent="0.6">
      <c r="A81" s="55"/>
      <c r="B81" s="56"/>
      <c r="C81" s="57"/>
      <c r="D81" s="56"/>
      <c r="E81" s="56"/>
      <c r="F81" s="57"/>
      <c r="G81" s="56" t="s">
        <v>112</v>
      </c>
      <c r="H81" s="123"/>
      <c r="I81" s="71"/>
      <c r="J81" s="60"/>
      <c r="K81" s="58">
        <f t="shared" si="2"/>
        <v>0</v>
      </c>
    </row>
    <row r="82" spans="1:11" ht="17.25" thickBot="1" x14ac:dyDescent="0.65">
      <c r="A82" s="110"/>
      <c r="B82" s="111"/>
      <c r="C82" s="112"/>
      <c r="D82" s="111" t="s">
        <v>113</v>
      </c>
      <c r="E82" s="111"/>
      <c r="F82" s="112" t="s">
        <v>116</v>
      </c>
      <c r="G82" s="111" t="s">
        <v>115</v>
      </c>
      <c r="H82" s="113"/>
      <c r="I82" s="114"/>
      <c r="J82" s="115"/>
      <c r="K82" s="113">
        <f t="shared" si="2"/>
        <v>0</v>
      </c>
    </row>
    <row r="83" spans="1:11" x14ac:dyDescent="0.6">
      <c r="A83" s="116"/>
      <c r="B83" s="117"/>
      <c r="C83" s="118" t="s">
        <v>119</v>
      </c>
      <c r="D83" s="117" t="s">
        <v>117</v>
      </c>
      <c r="E83" s="117"/>
      <c r="F83" s="118"/>
      <c r="G83" s="117" t="s">
        <v>13</v>
      </c>
      <c r="H83" s="119"/>
      <c r="I83" s="120"/>
      <c r="J83" s="121"/>
      <c r="K83" s="119">
        <f t="shared" si="2"/>
        <v>0</v>
      </c>
    </row>
    <row r="84" spans="1:11" x14ac:dyDescent="0.6">
      <c r="A84" s="36"/>
      <c r="B84" s="30"/>
      <c r="C84" s="28"/>
      <c r="D84" s="30" t="s">
        <v>107</v>
      </c>
      <c r="E84" s="30"/>
      <c r="F84" s="28"/>
      <c r="G84" s="30" t="s">
        <v>109</v>
      </c>
      <c r="H84" s="29"/>
      <c r="I84" s="44"/>
      <c r="J84" s="31"/>
      <c r="K84" s="29">
        <f t="shared" si="2"/>
        <v>0</v>
      </c>
    </row>
    <row r="85" spans="1:11" x14ac:dyDescent="0.6">
      <c r="A85" s="36"/>
      <c r="B85" s="30"/>
      <c r="C85" s="28"/>
      <c r="D85" s="30" t="s">
        <v>108</v>
      </c>
      <c r="E85" s="30"/>
      <c r="F85" s="28" t="s">
        <v>114</v>
      </c>
      <c r="G85" s="30" t="s">
        <v>110</v>
      </c>
      <c r="H85" s="29"/>
      <c r="I85" s="45"/>
      <c r="J85" s="31"/>
      <c r="K85" s="29">
        <f t="shared" si="2"/>
        <v>0</v>
      </c>
    </row>
    <row r="86" spans="1:11" x14ac:dyDescent="0.6">
      <c r="A86" s="36"/>
      <c r="B86" s="30"/>
      <c r="C86" s="28"/>
      <c r="D86" s="30"/>
      <c r="E86" s="30"/>
      <c r="F86" s="28"/>
      <c r="G86" s="30" t="s">
        <v>111</v>
      </c>
      <c r="H86" s="29"/>
      <c r="I86" s="45"/>
      <c r="J86" s="31"/>
      <c r="K86" s="29">
        <f t="shared" si="2"/>
        <v>0</v>
      </c>
    </row>
    <row r="87" spans="1:11" x14ac:dyDescent="0.6">
      <c r="A87" s="36"/>
      <c r="B87" s="30"/>
      <c r="C87" s="28"/>
      <c r="D87" s="30"/>
      <c r="E87" s="30"/>
      <c r="F87" s="28"/>
      <c r="G87" s="30" t="s">
        <v>112</v>
      </c>
      <c r="H87" s="123"/>
      <c r="I87" s="45"/>
      <c r="J87" s="31"/>
      <c r="K87" s="29">
        <f t="shared" si="2"/>
        <v>0</v>
      </c>
    </row>
    <row r="88" spans="1:11" x14ac:dyDescent="0.6">
      <c r="A88" s="36"/>
      <c r="B88" s="30"/>
      <c r="C88" s="28"/>
      <c r="D88" s="30" t="s">
        <v>113</v>
      </c>
      <c r="E88" s="30"/>
      <c r="F88" s="28" t="s">
        <v>116</v>
      </c>
      <c r="G88" s="30" t="s">
        <v>115</v>
      </c>
      <c r="H88" s="29"/>
      <c r="I88" s="45"/>
      <c r="J88" s="31"/>
      <c r="K88" s="29">
        <f t="shared" si="2"/>
        <v>0</v>
      </c>
    </row>
    <row r="89" spans="1:11" x14ac:dyDescent="0.6">
      <c r="A89" s="55"/>
      <c r="B89" s="56"/>
      <c r="C89" s="57" t="s">
        <v>118</v>
      </c>
      <c r="D89" s="56" t="s">
        <v>117</v>
      </c>
      <c r="E89" s="56"/>
      <c r="F89" s="57"/>
      <c r="G89" s="56" t="s">
        <v>13</v>
      </c>
      <c r="H89" s="58"/>
      <c r="I89" s="59"/>
      <c r="J89" s="60"/>
      <c r="K89" s="58">
        <f t="shared" si="2"/>
        <v>0</v>
      </c>
    </row>
    <row r="90" spans="1:11" x14ac:dyDescent="0.6">
      <c r="A90" s="55"/>
      <c r="B90" s="56"/>
      <c r="C90" s="57"/>
      <c r="D90" s="56" t="s">
        <v>107</v>
      </c>
      <c r="E90" s="56"/>
      <c r="F90" s="57"/>
      <c r="G90" s="56" t="s">
        <v>109</v>
      </c>
      <c r="H90" s="58"/>
      <c r="I90" s="59"/>
      <c r="J90" s="60"/>
      <c r="K90" s="58">
        <f t="shared" si="2"/>
        <v>0</v>
      </c>
    </row>
    <row r="91" spans="1:11" x14ac:dyDescent="0.6">
      <c r="A91" s="55"/>
      <c r="B91" s="56"/>
      <c r="C91" s="57"/>
      <c r="D91" s="56" t="s">
        <v>108</v>
      </c>
      <c r="E91" s="56"/>
      <c r="F91" s="57" t="s">
        <v>114</v>
      </c>
      <c r="G91" s="56" t="s">
        <v>110</v>
      </c>
      <c r="H91" s="58"/>
      <c r="I91" s="71"/>
      <c r="J91" s="60"/>
      <c r="K91" s="58">
        <f t="shared" si="2"/>
        <v>0</v>
      </c>
    </row>
    <row r="92" spans="1:11" x14ac:dyDescent="0.6">
      <c r="A92" s="55"/>
      <c r="B92" s="56"/>
      <c r="C92" s="57"/>
      <c r="D92" s="56"/>
      <c r="E92" s="56"/>
      <c r="F92" s="57"/>
      <c r="G92" s="56" t="s">
        <v>111</v>
      </c>
      <c r="H92" s="58"/>
      <c r="I92" s="71"/>
      <c r="J92" s="60"/>
      <c r="K92" s="58">
        <f t="shared" si="2"/>
        <v>0</v>
      </c>
    </row>
    <row r="93" spans="1:11" x14ac:dyDescent="0.6">
      <c r="A93" s="55"/>
      <c r="B93" s="56"/>
      <c r="C93" s="57"/>
      <c r="D93" s="56"/>
      <c r="E93" s="56"/>
      <c r="F93" s="57"/>
      <c r="G93" s="56" t="s">
        <v>112</v>
      </c>
      <c r="H93" s="123"/>
      <c r="I93" s="71"/>
      <c r="J93" s="60"/>
      <c r="K93" s="58">
        <f t="shared" si="2"/>
        <v>0</v>
      </c>
    </row>
    <row r="94" spans="1:11" ht="17.25" thickBot="1" x14ac:dyDescent="0.65">
      <c r="A94" s="110"/>
      <c r="B94" s="111"/>
      <c r="C94" s="112"/>
      <c r="D94" s="111" t="s">
        <v>113</v>
      </c>
      <c r="E94" s="111"/>
      <c r="F94" s="112" t="s">
        <v>116</v>
      </c>
      <c r="G94" s="111" t="s">
        <v>115</v>
      </c>
      <c r="H94" s="113"/>
      <c r="I94" s="114"/>
      <c r="J94" s="115"/>
      <c r="K94" s="113">
        <f t="shared" si="2"/>
        <v>0</v>
      </c>
    </row>
    <row r="95" spans="1:11" x14ac:dyDescent="0.6">
      <c r="A95" s="116"/>
      <c r="B95" s="117"/>
      <c r="C95" s="118" t="s">
        <v>119</v>
      </c>
      <c r="D95" s="117" t="s">
        <v>117</v>
      </c>
      <c r="E95" s="117"/>
      <c r="F95" s="118"/>
      <c r="G95" s="117" t="s">
        <v>13</v>
      </c>
      <c r="H95" s="119"/>
      <c r="I95" s="120"/>
      <c r="J95" s="121"/>
      <c r="K95" s="119">
        <f t="shared" si="2"/>
        <v>0</v>
      </c>
    </row>
    <row r="96" spans="1:11" x14ac:dyDescent="0.6">
      <c r="A96" s="36"/>
      <c r="B96" s="30"/>
      <c r="C96" s="28"/>
      <c r="D96" s="30" t="s">
        <v>107</v>
      </c>
      <c r="E96" s="30"/>
      <c r="F96" s="28"/>
      <c r="G96" s="30" t="s">
        <v>109</v>
      </c>
      <c r="H96" s="29"/>
      <c r="I96" s="44"/>
      <c r="J96" s="31"/>
      <c r="K96" s="29">
        <f t="shared" si="2"/>
        <v>0</v>
      </c>
    </row>
    <row r="97" spans="1:11" x14ac:dyDescent="0.6">
      <c r="A97" s="36"/>
      <c r="B97" s="30"/>
      <c r="C97" s="28"/>
      <c r="D97" s="30" t="s">
        <v>108</v>
      </c>
      <c r="E97" s="30"/>
      <c r="F97" s="28" t="s">
        <v>114</v>
      </c>
      <c r="G97" s="30" t="s">
        <v>110</v>
      </c>
      <c r="H97" s="29"/>
      <c r="I97" s="45"/>
      <c r="J97" s="31"/>
      <c r="K97" s="29">
        <f t="shared" si="2"/>
        <v>0</v>
      </c>
    </row>
    <row r="98" spans="1:11" x14ac:dyDescent="0.6">
      <c r="A98" s="36"/>
      <c r="B98" s="30"/>
      <c r="C98" s="28"/>
      <c r="D98" s="30"/>
      <c r="E98" s="30"/>
      <c r="F98" s="28"/>
      <c r="G98" s="30" t="s">
        <v>111</v>
      </c>
      <c r="H98" s="29"/>
      <c r="I98" s="45"/>
      <c r="J98" s="31"/>
      <c r="K98" s="29">
        <f t="shared" si="2"/>
        <v>0</v>
      </c>
    </row>
    <row r="99" spans="1:11" x14ac:dyDescent="0.6">
      <c r="A99" s="36"/>
      <c r="B99" s="30"/>
      <c r="C99" s="28"/>
      <c r="D99" s="30"/>
      <c r="E99" s="30"/>
      <c r="F99" s="28"/>
      <c r="G99" s="30" t="s">
        <v>112</v>
      </c>
      <c r="H99" s="123"/>
      <c r="I99" s="45"/>
      <c r="J99" s="31"/>
      <c r="K99" s="29">
        <f t="shared" si="2"/>
        <v>0</v>
      </c>
    </row>
    <row r="100" spans="1:11" x14ac:dyDescent="0.6">
      <c r="A100" s="36"/>
      <c r="B100" s="30"/>
      <c r="C100" s="28"/>
      <c r="D100" s="30" t="s">
        <v>113</v>
      </c>
      <c r="E100" s="30"/>
      <c r="F100" s="28" t="s">
        <v>116</v>
      </c>
      <c r="G100" s="30" t="s">
        <v>115</v>
      </c>
      <c r="H100" s="29"/>
      <c r="I100" s="45"/>
      <c r="J100" s="31"/>
      <c r="K100" s="29">
        <f t="shared" si="2"/>
        <v>0</v>
      </c>
    </row>
    <row r="101" spans="1:11" ht="23.25" customHeight="1" x14ac:dyDescent="0.6">
      <c r="A101" s="61"/>
      <c r="B101" s="62"/>
      <c r="C101" s="63" t="s">
        <v>121</v>
      </c>
      <c r="D101" s="62"/>
      <c r="E101" s="62">
        <f>SUM(E5:E16)</f>
        <v>0</v>
      </c>
      <c r="F101" s="63"/>
      <c r="G101" s="62"/>
      <c r="H101" s="64"/>
      <c r="I101" s="65"/>
      <c r="J101" s="66"/>
      <c r="K101" s="64">
        <f>SUM(K5:K100)</f>
        <v>2000000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81CF-C568-45DD-BD48-AA13CAC3CB5F}">
  <sheetPr>
    <tabColor rgb="FFFF0000"/>
  </sheetPr>
  <dimension ref="A1:J40"/>
  <sheetViews>
    <sheetView zoomScale="115" zoomScaleNormal="115" workbookViewId="0">
      <pane ySplit="3" topLeftCell="A36" activePane="bottomLeft" state="frozen"/>
      <selection pane="bottomLeft" activeCell="G9" sqref="G9"/>
    </sheetView>
  </sheetViews>
  <sheetFormatPr defaultRowHeight="16.899999999999999" x14ac:dyDescent="0.6"/>
  <cols>
    <col min="1" max="1" width="6.25" style="35" customWidth="1"/>
    <col min="2" max="2" width="7.25" style="1" customWidth="1"/>
    <col min="3" max="3" width="11" customWidth="1"/>
    <col min="4" max="4" width="13.125" style="1" customWidth="1"/>
    <col min="5" max="5" width="15.5" customWidth="1"/>
    <col min="6" max="6" width="5.5" style="1" customWidth="1"/>
    <col min="7" max="7" width="11.125" style="27" customWidth="1"/>
    <col min="8" max="8" width="8.625" style="47" customWidth="1"/>
    <col min="9" max="9" width="5.625" style="26" customWidth="1"/>
    <col min="10" max="10" width="15.5" style="27" customWidth="1"/>
  </cols>
  <sheetData>
    <row r="1" spans="1:10" ht="35.25" customHeight="1" x14ac:dyDescent="0.6">
      <c r="A1" s="157"/>
      <c r="B1" s="158"/>
      <c r="C1" s="158"/>
      <c r="D1" s="160" t="str">
        <f>총원가분석!C8</f>
        <v>딸기</v>
      </c>
      <c r="E1" s="157" t="s">
        <v>307</v>
      </c>
      <c r="F1" s="158"/>
      <c r="G1" s="158"/>
      <c r="H1" s="158"/>
      <c r="I1" s="158"/>
      <c r="J1" s="158"/>
    </row>
    <row r="2" spans="1:10" x14ac:dyDescent="0.6">
      <c r="E2" s="33"/>
    </row>
    <row r="3" spans="1:10" s="1" customFormat="1" ht="30" customHeight="1" x14ac:dyDescent="0.6">
      <c r="A3" s="48" t="s">
        <v>88</v>
      </c>
      <c r="B3" s="49" t="s">
        <v>123</v>
      </c>
      <c r="C3" s="67" t="s">
        <v>89</v>
      </c>
      <c r="D3" s="67" t="s">
        <v>18</v>
      </c>
      <c r="E3" s="67" t="s">
        <v>124</v>
      </c>
      <c r="F3" s="67" t="s">
        <v>22</v>
      </c>
      <c r="G3" s="69" t="s">
        <v>3</v>
      </c>
      <c r="H3" s="70" t="s">
        <v>4</v>
      </c>
      <c r="I3" s="69" t="s">
        <v>217</v>
      </c>
      <c r="J3" s="54" t="s">
        <v>23</v>
      </c>
    </row>
    <row r="4" spans="1:10" x14ac:dyDescent="0.6">
      <c r="A4" s="36"/>
      <c r="B4" s="30" t="s">
        <v>58</v>
      </c>
      <c r="C4" s="30" t="s">
        <v>103</v>
      </c>
      <c r="D4" s="30"/>
      <c r="E4" s="32" t="s">
        <v>103</v>
      </c>
      <c r="F4" s="30" t="s">
        <v>13</v>
      </c>
      <c r="G4" s="29">
        <v>500</v>
      </c>
      <c r="H4" s="44">
        <v>6000</v>
      </c>
      <c r="I4" s="31">
        <v>6</v>
      </c>
      <c r="J4" s="29">
        <f>G4*H4*I4</f>
        <v>18000000</v>
      </c>
    </row>
    <row r="5" spans="1:10" x14ac:dyDescent="0.6">
      <c r="A5" s="36"/>
      <c r="B5" s="30"/>
      <c r="C5" s="30" t="s">
        <v>253</v>
      </c>
      <c r="D5" s="30"/>
      <c r="E5" s="32"/>
      <c r="F5" s="30" t="s">
        <v>30</v>
      </c>
      <c r="G5" s="29">
        <v>5500</v>
      </c>
      <c r="H5" s="44">
        <v>80</v>
      </c>
      <c r="I5" s="31">
        <f>$I$4</f>
        <v>6</v>
      </c>
      <c r="J5" s="29">
        <f>G5*H5*I5</f>
        <v>2640000</v>
      </c>
    </row>
    <row r="6" spans="1:10" x14ac:dyDescent="0.6">
      <c r="A6" s="36"/>
      <c r="B6" s="30"/>
      <c r="C6" s="28" t="s">
        <v>44</v>
      </c>
      <c r="D6" s="32" t="s">
        <v>254</v>
      </c>
      <c r="E6" s="32"/>
      <c r="F6" s="30" t="s">
        <v>189</v>
      </c>
      <c r="G6" s="29">
        <v>500000</v>
      </c>
      <c r="H6" s="44">
        <v>1</v>
      </c>
      <c r="I6" s="31">
        <f t="shared" ref="I6:I13" si="0">$I$4</f>
        <v>6</v>
      </c>
      <c r="J6" s="29">
        <f t="shared" ref="J6:J29" si="1">G6*H6*I6</f>
        <v>3000000</v>
      </c>
    </row>
    <row r="7" spans="1:10" x14ac:dyDescent="0.6">
      <c r="A7" s="36"/>
      <c r="B7" s="30"/>
      <c r="C7" s="28"/>
      <c r="D7" s="30"/>
      <c r="E7" s="32"/>
      <c r="F7" s="30"/>
      <c r="G7" s="29"/>
      <c r="H7" s="44"/>
      <c r="I7" s="31">
        <f t="shared" si="0"/>
        <v>6</v>
      </c>
      <c r="J7" s="29">
        <f t="shared" si="1"/>
        <v>0</v>
      </c>
    </row>
    <row r="8" spans="1:10" x14ac:dyDescent="0.6">
      <c r="A8" s="36"/>
      <c r="B8" s="30"/>
      <c r="C8" s="28" t="s">
        <v>252</v>
      </c>
      <c r="D8" s="30"/>
      <c r="E8" s="32" t="s">
        <v>255</v>
      </c>
      <c r="F8" s="30" t="s">
        <v>189</v>
      </c>
      <c r="G8" s="29">
        <v>550000</v>
      </c>
      <c r="H8" s="44">
        <v>1</v>
      </c>
      <c r="I8" s="31">
        <f t="shared" si="0"/>
        <v>6</v>
      </c>
      <c r="J8" s="29">
        <f>G8*H8*I8</f>
        <v>3300000</v>
      </c>
    </row>
    <row r="9" spans="1:10" x14ac:dyDescent="0.6">
      <c r="A9" s="36"/>
      <c r="B9" s="30"/>
      <c r="C9" s="28"/>
      <c r="D9" s="30"/>
      <c r="E9" s="32"/>
      <c r="F9" s="30"/>
      <c r="G9" s="29"/>
      <c r="H9" s="44"/>
      <c r="I9" s="31"/>
      <c r="J9" s="29"/>
    </row>
    <row r="10" spans="1:10" x14ac:dyDescent="0.6">
      <c r="A10" s="36"/>
      <c r="B10" s="30"/>
      <c r="C10" s="28" t="s">
        <v>256</v>
      </c>
      <c r="D10" s="30" t="s">
        <v>257</v>
      </c>
      <c r="E10" s="32"/>
      <c r="F10" s="30" t="s">
        <v>258</v>
      </c>
      <c r="G10" s="29">
        <v>150000</v>
      </c>
      <c r="H10" s="44">
        <v>1</v>
      </c>
      <c r="I10" s="31">
        <f t="shared" si="0"/>
        <v>6</v>
      </c>
      <c r="J10" s="29">
        <f>G10*H10*I10</f>
        <v>900000</v>
      </c>
    </row>
    <row r="11" spans="1:10" x14ac:dyDescent="0.6">
      <c r="A11" s="36"/>
      <c r="B11" s="30"/>
      <c r="C11" s="28"/>
      <c r="D11" s="30"/>
      <c r="E11" s="32"/>
      <c r="F11" s="30"/>
      <c r="G11" s="29"/>
      <c r="H11" s="44"/>
      <c r="I11" s="31">
        <f t="shared" si="0"/>
        <v>6</v>
      </c>
      <c r="J11" s="29">
        <f t="shared" si="1"/>
        <v>0</v>
      </c>
    </row>
    <row r="12" spans="1:10" x14ac:dyDescent="0.6">
      <c r="A12" s="36"/>
      <c r="B12" s="30"/>
      <c r="C12" s="28"/>
      <c r="D12" s="30"/>
      <c r="E12" s="32"/>
      <c r="F12" s="30"/>
      <c r="G12" s="29"/>
      <c r="H12" s="44"/>
      <c r="I12" s="31">
        <f t="shared" si="0"/>
        <v>6</v>
      </c>
      <c r="J12" s="29">
        <f t="shared" si="1"/>
        <v>0</v>
      </c>
    </row>
    <row r="13" spans="1:10" x14ac:dyDescent="0.6">
      <c r="A13" s="36"/>
      <c r="B13" s="30"/>
      <c r="C13" s="28"/>
      <c r="D13" s="30"/>
      <c r="E13" s="32"/>
      <c r="F13" s="30"/>
      <c r="G13" s="29"/>
      <c r="H13" s="44"/>
      <c r="I13" s="31">
        <f t="shared" si="0"/>
        <v>6</v>
      </c>
      <c r="J13" s="29"/>
    </row>
    <row r="14" spans="1:10" x14ac:dyDescent="0.6">
      <c r="A14" s="99"/>
      <c r="B14" s="100"/>
      <c r="C14" s="101"/>
      <c r="D14" s="100"/>
      <c r="E14" s="100" t="s">
        <v>308</v>
      </c>
      <c r="F14" s="100"/>
      <c r="G14" s="102"/>
      <c r="H14" s="103"/>
      <c r="I14" s="104"/>
      <c r="J14" s="105">
        <f>SUM(J5:J13)</f>
        <v>9840000</v>
      </c>
    </row>
    <row r="15" spans="1:10" x14ac:dyDescent="0.6">
      <c r="A15" s="36"/>
      <c r="B15" s="30" t="s">
        <v>171</v>
      </c>
      <c r="C15" s="144" t="s">
        <v>169</v>
      </c>
      <c r="D15" s="144" t="s">
        <v>153</v>
      </c>
      <c r="E15" s="32"/>
      <c r="F15" s="145" t="s">
        <v>136</v>
      </c>
      <c r="G15" s="146">
        <v>230000</v>
      </c>
      <c r="H15" s="147">
        <v>1</v>
      </c>
      <c r="I15" s="31"/>
      <c r="J15" s="29"/>
    </row>
    <row r="16" spans="1:10" x14ac:dyDescent="0.6">
      <c r="A16" s="36"/>
      <c r="B16" s="30"/>
      <c r="C16" s="144"/>
      <c r="D16" s="144" t="s">
        <v>154</v>
      </c>
      <c r="E16" s="32"/>
      <c r="F16" s="145" t="s">
        <v>136</v>
      </c>
      <c r="G16" s="146">
        <v>350000</v>
      </c>
      <c r="H16" s="147">
        <v>1</v>
      </c>
      <c r="I16" s="31"/>
      <c r="J16" s="29"/>
    </row>
    <row r="17" spans="1:10" x14ac:dyDescent="0.6">
      <c r="A17" s="36"/>
      <c r="B17" s="30"/>
      <c r="C17" s="144"/>
      <c r="D17" s="144" t="s">
        <v>155</v>
      </c>
      <c r="E17" s="32"/>
      <c r="F17" s="145" t="s">
        <v>136</v>
      </c>
      <c r="G17" s="146">
        <v>240000</v>
      </c>
      <c r="H17" s="147">
        <v>1</v>
      </c>
      <c r="I17" s="31"/>
      <c r="J17" s="29"/>
    </row>
    <row r="18" spans="1:10" x14ac:dyDescent="0.6">
      <c r="A18" s="36"/>
      <c r="B18" s="30"/>
      <c r="C18" s="135"/>
      <c r="D18" s="135" t="s">
        <v>156</v>
      </c>
      <c r="E18" s="32"/>
      <c r="F18" s="88" t="s">
        <v>137</v>
      </c>
      <c r="G18" s="136">
        <v>0</v>
      </c>
      <c r="H18" s="137">
        <v>1</v>
      </c>
      <c r="I18" s="31"/>
      <c r="J18" s="29"/>
    </row>
    <row r="19" spans="1:10" x14ac:dyDescent="0.6">
      <c r="A19" s="36"/>
      <c r="B19" s="30"/>
      <c r="C19" s="135"/>
      <c r="D19" s="135" t="s">
        <v>157</v>
      </c>
      <c r="E19" s="32"/>
      <c r="F19" s="88" t="s">
        <v>137</v>
      </c>
      <c r="G19" s="136">
        <v>800000</v>
      </c>
      <c r="H19" s="137">
        <v>1</v>
      </c>
      <c r="I19" s="31"/>
      <c r="J19" s="29"/>
    </row>
    <row r="20" spans="1:10" x14ac:dyDescent="0.6">
      <c r="A20" s="36"/>
      <c r="B20" s="30"/>
      <c r="C20" s="135"/>
      <c r="D20" s="135" t="s">
        <v>158</v>
      </c>
      <c r="E20" s="32"/>
      <c r="F20" s="88" t="s">
        <v>29</v>
      </c>
      <c r="G20" s="136">
        <v>1500000</v>
      </c>
      <c r="H20" s="137">
        <v>1</v>
      </c>
      <c r="I20" s="31"/>
      <c r="J20" s="29"/>
    </row>
    <row r="21" spans="1:10" x14ac:dyDescent="0.6">
      <c r="A21" s="36"/>
      <c r="B21" s="30"/>
      <c r="C21" s="135"/>
      <c r="D21" s="135" t="s">
        <v>159</v>
      </c>
      <c r="E21" s="32"/>
      <c r="F21" s="88" t="s">
        <v>137</v>
      </c>
      <c r="G21" s="136">
        <v>500000</v>
      </c>
      <c r="H21" s="137">
        <v>1</v>
      </c>
      <c r="I21" s="31"/>
      <c r="J21" s="29"/>
    </row>
    <row r="22" spans="1:10" x14ac:dyDescent="0.6">
      <c r="A22" s="36"/>
      <c r="B22" s="30"/>
      <c r="C22" s="135"/>
      <c r="D22" s="135" t="s">
        <v>160</v>
      </c>
      <c r="E22" s="32"/>
      <c r="F22" s="88"/>
      <c r="G22" s="136"/>
      <c r="H22" s="137"/>
      <c r="I22" s="31"/>
      <c r="J22" s="29"/>
    </row>
    <row r="23" spans="1:10" x14ac:dyDescent="0.6">
      <c r="A23" s="36"/>
      <c r="B23" s="30"/>
      <c r="C23" s="135" t="s">
        <v>170</v>
      </c>
      <c r="D23" s="84"/>
      <c r="E23" s="32"/>
      <c r="F23" s="88" t="s">
        <v>29</v>
      </c>
      <c r="G23" s="136">
        <v>1300</v>
      </c>
      <c r="H23" s="137">
        <v>300</v>
      </c>
      <c r="I23" s="31"/>
      <c r="J23" s="29"/>
    </row>
    <row r="24" spans="1:10" x14ac:dyDescent="0.6">
      <c r="A24" s="36"/>
      <c r="B24" s="30"/>
      <c r="C24" s="135"/>
      <c r="D24" s="135" t="s">
        <v>161</v>
      </c>
      <c r="E24" s="32"/>
      <c r="F24" s="88" t="s">
        <v>136</v>
      </c>
      <c r="G24" s="136"/>
      <c r="H24" s="137">
        <v>1</v>
      </c>
      <c r="I24" s="31"/>
      <c r="J24" s="29"/>
    </row>
    <row r="25" spans="1:10" x14ac:dyDescent="0.6">
      <c r="A25" s="36"/>
      <c r="B25" s="30"/>
      <c r="C25" s="135"/>
      <c r="D25" s="135" t="s">
        <v>162</v>
      </c>
      <c r="E25" s="32"/>
      <c r="F25" s="88" t="s">
        <v>136</v>
      </c>
      <c r="G25" s="136">
        <v>0</v>
      </c>
      <c r="H25" s="137">
        <v>1</v>
      </c>
      <c r="I25" s="31"/>
      <c r="J25" s="29"/>
    </row>
    <row r="26" spans="1:10" x14ac:dyDescent="0.6">
      <c r="A26" s="36"/>
      <c r="B26" s="30"/>
      <c r="C26" s="135"/>
      <c r="D26" s="135" t="s">
        <v>163</v>
      </c>
      <c r="E26" s="32"/>
      <c r="F26" s="88" t="s">
        <v>136</v>
      </c>
      <c r="G26" s="136"/>
      <c r="H26" s="137">
        <v>1</v>
      </c>
      <c r="I26" s="31"/>
      <c r="J26" s="29"/>
    </row>
    <row r="27" spans="1:10" x14ac:dyDescent="0.6">
      <c r="A27" s="36"/>
      <c r="B27" s="30"/>
      <c r="C27" s="135"/>
      <c r="D27" s="135" t="s">
        <v>165</v>
      </c>
      <c r="E27" s="32"/>
      <c r="F27" s="88" t="s">
        <v>26</v>
      </c>
      <c r="G27" s="136"/>
      <c r="H27" s="137"/>
      <c r="I27" s="31"/>
      <c r="J27" s="29"/>
    </row>
    <row r="28" spans="1:10" x14ac:dyDescent="0.6">
      <c r="A28" s="36"/>
      <c r="B28" s="30"/>
      <c r="C28" s="28"/>
      <c r="D28" s="30" t="s">
        <v>172</v>
      </c>
      <c r="E28" s="32"/>
      <c r="F28" s="30" t="s">
        <v>136</v>
      </c>
      <c r="G28" s="29">
        <v>50000</v>
      </c>
      <c r="H28" s="45">
        <v>12</v>
      </c>
      <c r="I28" s="31">
        <f>$I$4</f>
        <v>6</v>
      </c>
      <c r="J28" s="29">
        <f t="shared" ref="J28" si="2">G28*H28*I28</f>
        <v>3600000</v>
      </c>
    </row>
    <row r="29" spans="1:10" x14ac:dyDescent="0.6">
      <c r="A29" s="36"/>
      <c r="B29" s="30"/>
      <c r="C29" s="28"/>
      <c r="D29" s="30" t="s">
        <v>173</v>
      </c>
      <c r="E29" s="32"/>
      <c r="F29" s="30" t="s">
        <v>136</v>
      </c>
      <c r="G29" s="29"/>
      <c r="H29" s="45"/>
      <c r="I29" s="31">
        <f t="shared" ref="I29:I34" si="3">$I$4</f>
        <v>6</v>
      </c>
      <c r="J29" s="29">
        <f t="shared" si="1"/>
        <v>0</v>
      </c>
    </row>
    <row r="30" spans="1:10" x14ac:dyDescent="0.6">
      <c r="A30" s="36"/>
      <c r="B30" s="30"/>
      <c r="C30" s="28"/>
      <c r="D30" s="30" t="s">
        <v>262</v>
      </c>
      <c r="E30" s="32"/>
      <c r="F30" s="30" t="s">
        <v>29</v>
      </c>
      <c r="G30" s="29">
        <v>200000</v>
      </c>
      <c r="H30" s="45">
        <v>24</v>
      </c>
      <c r="I30" s="31">
        <v>1</v>
      </c>
      <c r="J30" s="29">
        <f t="shared" ref="J30" si="4">G30*H30*I30</f>
        <v>4800000</v>
      </c>
    </row>
    <row r="31" spans="1:10" x14ac:dyDescent="0.6">
      <c r="A31" s="36"/>
      <c r="B31" s="30"/>
      <c r="C31" s="28"/>
      <c r="D31" s="30" t="s">
        <v>175</v>
      </c>
      <c r="E31" s="32"/>
      <c r="F31" s="30" t="s">
        <v>29</v>
      </c>
      <c r="G31" s="29">
        <v>330000</v>
      </c>
      <c r="H31" s="45">
        <v>4</v>
      </c>
      <c r="I31" s="31">
        <f t="shared" si="3"/>
        <v>6</v>
      </c>
      <c r="J31" s="29">
        <f>G31*H31*I31</f>
        <v>7920000</v>
      </c>
    </row>
    <row r="32" spans="1:10" x14ac:dyDescent="0.6">
      <c r="A32" s="36"/>
      <c r="B32" s="30"/>
      <c r="C32" s="28"/>
      <c r="D32" s="135" t="s">
        <v>158</v>
      </c>
      <c r="E32" s="32"/>
      <c r="F32" s="30" t="s">
        <v>189</v>
      </c>
      <c r="G32" s="29">
        <v>150000</v>
      </c>
      <c r="H32" s="45">
        <v>1</v>
      </c>
      <c r="I32" s="31">
        <f t="shared" si="3"/>
        <v>6</v>
      </c>
      <c r="J32" s="29">
        <f t="shared" ref="J32" si="5">G32*H32*I32</f>
        <v>900000</v>
      </c>
    </row>
    <row r="33" spans="1:10" x14ac:dyDescent="0.6">
      <c r="A33" s="36"/>
      <c r="B33" s="30"/>
      <c r="C33" s="184" t="s">
        <v>170</v>
      </c>
      <c r="D33" s="30" t="s">
        <v>162</v>
      </c>
      <c r="E33" s="32"/>
      <c r="F33" s="30"/>
      <c r="G33" s="29"/>
      <c r="H33" s="45"/>
      <c r="I33" s="31"/>
      <c r="J33" s="29"/>
    </row>
    <row r="34" spans="1:10" x14ac:dyDescent="0.6">
      <c r="A34" s="36"/>
      <c r="B34" s="30"/>
      <c r="C34" s="28"/>
      <c r="D34" s="135" t="s">
        <v>159</v>
      </c>
      <c r="E34" s="32"/>
      <c r="F34" s="30" t="s">
        <v>189</v>
      </c>
      <c r="G34" s="29">
        <v>100000</v>
      </c>
      <c r="H34" s="45">
        <v>1</v>
      </c>
      <c r="I34" s="31">
        <f t="shared" si="3"/>
        <v>6</v>
      </c>
      <c r="J34" s="29">
        <f t="shared" ref="J34:J35" si="6">G34*H34*I34</f>
        <v>600000</v>
      </c>
    </row>
    <row r="35" spans="1:10" x14ac:dyDescent="0.6">
      <c r="A35" s="36"/>
      <c r="B35" s="30"/>
      <c r="C35" s="28"/>
      <c r="D35" s="135" t="s">
        <v>263</v>
      </c>
      <c r="E35" s="32"/>
      <c r="F35" s="30" t="s">
        <v>29</v>
      </c>
      <c r="G35" s="29">
        <v>1000000</v>
      </c>
      <c r="H35" s="45">
        <v>2</v>
      </c>
      <c r="I35" s="31">
        <v>1</v>
      </c>
      <c r="J35" s="29">
        <f t="shared" si="6"/>
        <v>2000000</v>
      </c>
    </row>
    <row r="36" spans="1:10" x14ac:dyDescent="0.6">
      <c r="A36" s="36"/>
      <c r="B36" s="30"/>
      <c r="C36" s="28"/>
      <c r="D36" s="135"/>
      <c r="E36" s="32"/>
      <c r="F36" s="30"/>
      <c r="G36" s="29"/>
      <c r="H36" s="45"/>
      <c r="I36" s="31"/>
      <c r="J36" s="29"/>
    </row>
    <row r="37" spans="1:10" x14ac:dyDescent="0.6">
      <c r="A37" s="36"/>
      <c r="B37" s="30"/>
      <c r="C37" s="28"/>
      <c r="D37" s="135"/>
      <c r="E37" s="32"/>
      <c r="F37" s="30"/>
      <c r="G37" s="29"/>
      <c r="H37" s="45"/>
      <c r="I37" s="31"/>
      <c r="J37" s="29"/>
    </row>
    <row r="38" spans="1:10" x14ac:dyDescent="0.6">
      <c r="A38" s="36"/>
      <c r="B38" s="30"/>
      <c r="C38" s="135"/>
      <c r="D38" s="135"/>
      <c r="E38" s="32"/>
      <c r="F38" s="30"/>
      <c r="G38" s="29"/>
      <c r="H38" s="45"/>
      <c r="I38" s="31"/>
      <c r="J38" s="29"/>
    </row>
    <row r="39" spans="1:10" x14ac:dyDescent="0.6">
      <c r="A39" s="99"/>
      <c r="B39" s="100"/>
      <c r="C39" s="101"/>
      <c r="D39" s="100"/>
      <c r="E39" s="106" t="s">
        <v>310</v>
      </c>
      <c r="F39" s="100"/>
      <c r="G39" s="102"/>
      <c r="H39" s="107"/>
      <c r="I39" s="104"/>
      <c r="J39" s="102">
        <f>SUM(J15:J38)</f>
        <v>19820000</v>
      </c>
    </row>
    <row r="40" spans="1:10" x14ac:dyDescent="0.6">
      <c r="A40" s="48"/>
      <c r="B40" s="49"/>
      <c r="C40" s="50"/>
      <c r="D40" s="49"/>
      <c r="E40" s="51" t="s">
        <v>311</v>
      </c>
      <c r="F40" s="49"/>
      <c r="G40" s="52"/>
      <c r="H40" s="53"/>
      <c r="I40" s="54"/>
      <c r="J40" s="52">
        <f>J14+J39</f>
        <v>29660000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79FE-FDED-4B6C-965C-EE10405A2058}">
  <sheetPr>
    <tabColor rgb="FFFF0000"/>
  </sheetPr>
  <dimension ref="A1:J13"/>
  <sheetViews>
    <sheetView zoomScale="115" zoomScaleNormal="115" workbookViewId="0">
      <pane ySplit="3" topLeftCell="A4" activePane="bottomLeft" state="frozen"/>
      <selection pane="bottomLeft" activeCell="H17" sqref="H17"/>
    </sheetView>
  </sheetViews>
  <sheetFormatPr defaultRowHeight="16.899999999999999" x14ac:dyDescent="0.6"/>
  <cols>
    <col min="1" max="1" width="6.25" style="35" customWidth="1"/>
    <col min="2" max="2" width="7.25" style="1" customWidth="1"/>
    <col min="3" max="3" width="11" customWidth="1"/>
    <col min="4" max="4" width="13.125" style="1" customWidth="1"/>
    <col min="5" max="5" width="15.5" customWidth="1"/>
    <col min="6" max="6" width="5.5" style="1" customWidth="1"/>
    <col min="7" max="7" width="11.125" style="27" customWidth="1"/>
    <col min="8" max="8" width="8.625" style="47" customWidth="1"/>
    <col min="9" max="9" width="5.625" style="26" customWidth="1"/>
    <col min="10" max="10" width="15.5" style="27" customWidth="1"/>
  </cols>
  <sheetData>
    <row r="1" spans="1:10" ht="35.25" customHeight="1" x14ac:dyDescent="0.6">
      <c r="A1" s="157"/>
      <c r="B1" s="158"/>
      <c r="C1" s="158"/>
      <c r="D1" s="160" t="str">
        <f>총원가분석!C8</f>
        <v>딸기</v>
      </c>
      <c r="E1" s="157" t="s">
        <v>313</v>
      </c>
      <c r="F1" s="158"/>
      <c r="G1" s="158"/>
      <c r="H1" s="158"/>
      <c r="I1" s="158"/>
      <c r="J1" s="158"/>
    </row>
    <row r="2" spans="1:10" x14ac:dyDescent="0.6">
      <c r="E2" s="33"/>
    </row>
    <row r="3" spans="1:10" s="1" customFormat="1" ht="30" customHeight="1" x14ac:dyDescent="0.6">
      <c r="A3" s="48" t="s">
        <v>88</v>
      </c>
      <c r="B3" s="49" t="s">
        <v>123</v>
      </c>
      <c r="C3" s="67" t="s">
        <v>89</v>
      </c>
      <c r="D3" s="67" t="s">
        <v>18</v>
      </c>
      <c r="E3" s="67" t="s">
        <v>124</v>
      </c>
      <c r="F3" s="67" t="s">
        <v>22</v>
      </c>
      <c r="G3" s="69" t="s">
        <v>3</v>
      </c>
      <c r="H3" s="70" t="s">
        <v>4</v>
      </c>
      <c r="I3" s="69" t="s">
        <v>217</v>
      </c>
      <c r="J3" s="54" t="s">
        <v>23</v>
      </c>
    </row>
    <row r="4" spans="1:10" x14ac:dyDescent="0.6">
      <c r="A4" s="55"/>
      <c r="B4" s="56" t="s">
        <v>94</v>
      </c>
      <c r="C4" s="57" t="s">
        <v>31</v>
      </c>
      <c r="D4" s="56" t="s">
        <v>32</v>
      </c>
      <c r="E4" s="108" t="s">
        <v>48</v>
      </c>
      <c r="F4" s="56" t="s">
        <v>13</v>
      </c>
      <c r="G4" s="58"/>
      <c r="H4" s="59"/>
      <c r="I4" s="60">
        <v>1</v>
      </c>
      <c r="J4" s="58">
        <f t="shared" ref="J4:J12" si="0">G4*H4*I4</f>
        <v>0</v>
      </c>
    </row>
    <row r="5" spans="1:10" x14ac:dyDescent="0.6">
      <c r="A5" s="55"/>
      <c r="B5" s="56"/>
      <c r="C5" s="57"/>
      <c r="D5" s="56"/>
      <c r="E5" s="108" t="s">
        <v>49</v>
      </c>
      <c r="F5" s="56" t="s">
        <v>13</v>
      </c>
      <c r="G5" s="58"/>
      <c r="H5" s="59"/>
      <c r="I5" s="60">
        <v>1</v>
      </c>
      <c r="J5" s="58">
        <f t="shared" si="0"/>
        <v>0</v>
      </c>
    </row>
    <row r="6" spans="1:10" x14ac:dyDescent="0.6">
      <c r="A6" s="55"/>
      <c r="B6" s="56"/>
      <c r="C6" s="57"/>
      <c r="D6" s="56"/>
      <c r="E6" s="108" t="s">
        <v>50</v>
      </c>
      <c r="F6" s="56" t="s">
        <v>40</v>
      </c>
      <c r="G6" s="58"/>
      <c r="H6" s="59"/>
      <c r="I6" s="60">
        <v>0</v>
      </c>
      <c r="J6" s="58">
        <f t="shared" si="0"/>
        <v>0</v>
      </c>
    </row>
    <row r="7" spans="1:10" x14ac:dyDescent="0.6">
      <c r="A7" s="55"/>
      <c r="B7" s="56"/>
      <c r="C7" s="57"/>
      <c r="D7" s="56"/>
      <c r="E7" s="108" t="s">
        <v>33</v>
      </c>
      <c r="F7" s="56" t="s">
        <v>13</v>
      </c>
      <c r="G7" s="58"/>
      <c r="H7" s="59"/>
      <c r="I7" s="60">
        <v>0</v>
      </c>
      <c r="J7" s="58">
        <f t="shared" si="0"/>
        <v>0</v>
      </c>
    </row>
    <row r="8" spans="1:10" x14ac:dyDescent="0.6">
      <c r="A8" s="55"/>
      <c r="B8" s="56"/>
      <c r="C8" s="57"/>
      <c r="D8" s="56"/>
      <c r="E8" s="108" t="s">
        <v>45</v>
      </c>
      <c r="F8" s="56" t="s">
        <v>13</v>
      </c>
      <c r="G8" s="58"/>
      <c r="H8" s="59"/>
      <c r="I8" s="60">
        <v>0</v>
      </c>
      <c r="J8" s="58">
        <f t="shared" si="0"/>
        <v>0</v>
      </c>
    </row>
    <row r="9" spans="1:10" x14ac:dyDescent="0.6">
      <c r="A9" s="55"/>
      <c r="B9" s="56"/>
      <c r="C9" s="57"/>
      <c r="D9" s="56"/>
      <c r="E9" s="108" t="s">
        <v>27</v>
      </c>
      <c r="F9" s="56" t="s">
        <v>26</v>
      </c>
      <c r="G9" s="122"/>
      <c r="H9" s="71"/>
      <c r="I9" s="60">
        <v>1</v>
      </c>
      <c r="J9" s="58">
        <f t="shared" si="0"/>
        <v>0</v>
      </c>
    </row>
    <row r="10" spans="1:10" x14ac:dyDescent="0.6">
      <c r="A10" s="55"/>
      <c r="B10" s="56"/>
      <c r="C10" s="57" t="s">
        <v>104</v>
      </c>
      <c r="D10" s="56" t="s">
        <v>104</v>
      </c>
      <c r="E10" s="108" t="s">
        <v>104</v>
      </c>
      <c r="F10" s="56"/>
      <c r="G10" s="109"/>
      <c r="H10" s="71"/>
      <c r="I10" s="60"/>
      <c r="J10" s="58">
        <f t="shared" si="0"/>
        <v>0</v>
      </c>
    </row>
    <row r="11" spans="1:10" x14ac:dyDescent="0.6">
      <c r="A11" s="55"/>
      <c r="B11" s="56"/>
      <c r="C11" s="57"/>
      <c r="D11" s="56"/>
      <c r="E11" s="108" t="s">
        <v>105</v>
      </c>
      <c r="F11" s="56"/>
      <c r="G11" s="109"/>
      <c r="H11" s="71"/>
      <c r="I11" s="60"/>
      <c r="J11" s="58">
        <f t="shared" si="0"/>
        <v>0</v>
      </c>
    </row>
    <row r="12" spans="1:10" x14ac:dyDescent="0.6">
      <c r="A12" s="55"/>
      <c r="B12" s="56"/>
      <c r="C12" s="57"/>
      <c r="D12" s="56"/>
      <c r="E12" s="108" t="s">
        <v>46</v>
      </c>
      <c r="F12" s="56"/>
      <c r="G12" s="109"/>
      <c r="H12" s="71"/>
      <c r="I12" s="60"/>
      <c r="J12" s="58"/>
    </row>
    <row r="13" spans="1:10" x14ac:dyDescent="0.6">
      <c r="A13" s="99"/>
      <c r="B13" s="100"/>
      <c r="C13" s="101"/>
      <c r="D13" s="100"/>
      <c r="E13" s="100" t="s">
        <v>309</v>
      </c>
      <c r="F13" s="100"/>
      <c r="G13" s="102"/>
      <c r="H13" s="103"/>
      <c r="I13" s="104"/>
      <c r="J13" s="105">
        <f>SUM(J4:J9)</f>
        <v>0</v>
      </c>
    </row>
  </sheetData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18A3-7928-475F-9CDB-B1F3810AF9B3}">
  <sheetPr>
    <tabColor rgb="FFFFFF00"/>
  </sheetPr>
  <dimension ref="A1:K50"/>
  <sheetViews>
    <sheetView zoomScale="115" zoomScaleNormal="115" workbookViewId="0">
      <pane ySplit="3" topLeftCell="A44" activePane="bottomLeft" state="frozen"/>
      <selection pane="bottomLeft" activeCell="J49" sqref="J49"/>
    </sheetView>
  </sheetViews>
  <sheetFormatPr defaultRowHeight="16.899999999999999" x14ac:dyDescent="0.6"/>
  <cols>
    <col min="1" max="1" width="8.25" customWidth="1"/>
    <col min="2" max="2" width="14.625" customWidth="1"/>
    <col min="3" max="3" width="16.25" customWidth="1"/>
    <col min="4" max="4" width="15.25" customWidth="1"/>
    <col min="5" max="5" width="8.5" style="1" customWidth="1"/>
    <col min="6" max="6" width="14.25" style="2" customWidth="1"/>
    <col min="7" max="7" width="8.25" style="38" customWidth="1"/>
    <col min="8" max="8" width="15.75" style="2" customWidth="1"/>
    <col min="9" max="9" width="7.25" style="9" customWidth="1"/>
    <col min="10" max="10" width="14.625" style="2" customWidth="1"/>
    <col min="11" max="11" width="15.75" style="164" customWidth="1"/>
  </cols>
  <sheetData>
    <row r="1" spans="1:11" ht="19.149999999999999" x14ac:dyDescent="0.6">
      <c r="A1" s="14" t="s">
        <v>184</v>
      </c>
      <c r="D1" t="s">
        <v>185</v>
      </c>
      <c r="F1" s="2" t="s">
        <v>186</v>
      </c>
      <c r="G1" s="37"/>
      <c r="H1" s="46"/>
    </row>
    <row r="2" spans="1:11" x14ac:dyDescent="0.6">
      <c r="B2" t="s">
        <v>187</v>
      </c>
    </row>
    <row r="3" spans="1:11" s="1" customFormat="1" ht="33.75" x14ac:dyDescent="0.6">
      <c r="A3" s="3"/>
      <c r="B3" s="3" t="s">
        <v>0</v>
      </c>
      <c r="C3" s="3" t="s">
        <v>1</v>
      </c>
      <c r="D3" s="3" t="s">
        <v>18</v>
      </c>
      <c r="E3" s="3" t="s">
        <v>2</v>
      </c>
      <c r="F3" s="4" t="s">
        <v>3</v>
      </c>
      <c r="G3" s="39" t="s">
        <v>4</v>
      </c>
      <c r="H3" s="4" t="s">
        <v>5</v>
      </c>
      <c r="I3" s="5" t="s">
        <v>6</v>
      </c>
      <c r="J3" s="4" t="s">
        <v>7</v>
      </c>
      <c r="K3" s="165"/>
    </row>
    <row r="4" spans="1:11" ht="30" customHeight="1" x14ac:dyDescent="0.6">
      <c r="A4" s="12"/>
      <c r="B4" s="13" t="s">
        <v>16</v>
      </c>
      <c r="C4" s="6" t="s">
        <v>15</v>
      </c>
      <c r="D4" s="6" t="s">
        <v>28</v>
      </c>
      <c r="E4" s="12" t="s">
        <v>17</v>
      </c>
      <c r="F4" s="7">
        <v>100000</v>
      </c>
      <c r="G4" s="34">
        <v>2000</v>
      </c>
      <c r="H4" s="7">
        <f>F4*G4</f>
        <v>200000000</v>
      </c>
      <c r="I4" s="12"/>
      <c r="J4" s="7"/>
    </row>
    <row r="5" spans="1:11" ht="30" customHeight="1" x14ac:dyDescent="0.6">
      <c r="A5" s="12"/>
      <c r="B5" s="13"/>
      <c r="C5" s="6"/>
      <c r="D5" s="6" t="s">
        <v>188</v>
      </c>
      <c r="E5" s="12" t="s">
        <v>189</v>
      </c>
      <c r="F5" s="7">
        <v>14000000</v>
      </c>
      <c r="G5" s="40">
        <v>1</v>
      </c>
      <c r="H5" s="7">
        <f>F5*G5</f>
        <v>14000000</v>
      </c>
      <c r="I5" s="12"/>
      <c r="J5" s="7"/>
    </row>
    <row r="6" spans="1:11" ht="30" customHeight="1" x14ac:dyDescent="0.6">
      <c r="A6" s="12"/>
      <c r="B6" s="13"/>
      <c r="C6" s="6" t="s">
        <v>14</v>
      </c>
      <c r="D6" s="6"/>
      <c r="E6" s="12"/>
      <c r="F6" s="7"/>
      <c r="G6" s="40"/>
      <c r="H6" s="7"/>
      <c r="I6" s="12"/>
      <c r="J6" s="7"/>
    </row>
    <row r="7" spans="1:11" ht="30" customHeight="1" x14ac:dyDescent="0.6">
      <c r="A7" s="18"/>
      <c r="B7" s="17" t="s">
        <v>302</v>
      </c>
      <c r="C7" s="16"/>
      <c r="D7" s="16"/>
      <c r="E7" s="18"/>
      <c r="F7" s="19"/>
      <c r="G7" s="41"/>
      <c r="H7" s="19">
        <f>SUM(H4:H6)</f>
        <v>214000000</v>
      </c>
      <c r="I7" s="18"/>
      <c r="J7" s="19"/>
    </row>
    <row r="8" spans="1:11" ht="30" customHeight="1" x14ac:dyDescent="0.6">
      <c r="A8" s="12"/>
      <c r="B8" s="13" t="s">
        <v>35</v>
      </c>
      <c r="C8" s="6" t="s">
        <v>190</v>
      </c>
      <c r="D8" s="6" t="s">
        <v>36</v>
      </c>
      <c r="E8" s="12" t="s">
        <v>37</v>
      </c>
      <c r="F8" s="7">
        <v>600000</v>
      </c>
      <c r="G8" s="34">
        <v>2</v>
      </c>
      <c r="H8" s="7">
        <f t="shared" ref="H8:H46" si="0">F8*G8</f>
        <v>1200000</v>
      </c>
      <c r="I8" s="12"/>
      <c r="J8" s="7"/>
    </row>
    <row r="9" spans="1:11" ht="30" customHeight="1" x14ac:dyDescent="0.6">
      <c r="A9" s="12"/>
      <c r="B9" s="13"/>
      <c r="C9" s="6"/>
      <c r="D9" s="6" t="s">
        <v>38</v>
      </c>
      <c r="E9" s="12" t="s">
        <v>191</v>
      </c>
      <c r="F9" s="7">
        <v>15000</v>
      </c>
      <c r="G9" s="34">
        <v>6</v>
      </c>
      <c r="H9" s="7">
        <f t="shared" si="0"/>
        <v>90000</v>
      </c>
      <c r="I9" s="12"/>
      <c r="J9" s="7"/>
    </row>
    <row r="10" spans="1:11" ht="30" customHeight="1" x14ac:dyDescent="0.6">
      <c r="A10" s="12"/>
      <c r="B10" s="13"/>
      <c r="C10" s="6" t="s">
        <v>197</v>
      </c>
      <c r="D10" s="6" t="s">
        <v>196</v>
      </c>
      <c r="E10" s="12"/>
      <c r="F10" s="7">
        <v>20000</v>
      </c>
      <c r="G10" s="163">
        <v>15</v>
      </c>
      <c r="H10" s="7">
        <f t="shared" si="0"/>
        <v>300000</v>
      </c>
      <c r="I10" s="12"/>
      <c r="J10" s="7"/>
    </row>
    <row r="11" spans="1:11" ht="30" customHeight="1" x14ac:dyDescent="0.6">
      <c r="A11" s="12"/>
      <c r="B11" s="13"/>
      <c r="C11" s="6"/>
      <c r="D11" s="6" t="s">
        <v>195</v>
      </c>
      <c r="E11" s="12"/>
      <c r="F11" s="7">
        <v>98000</v>
      </c>
      <c r="G11" s="163">
        <v>15</v>
      </c>
      <c r="H11" s="7">
        <f t="shared" si="0"/>
        <v>1470000</v>
      </c>
      <c r="I11" s="12"/>
      <c r="J11" s="7"/>
    </row>
    <row r="12" spans="1:11" ht="30" customHeight="1" x14ac:dyDescent="0.6">
      <c r="A12" s="12"/>
      <c r="B12" s="13"/>
      <c r="C12" s="6" t="s">
        <v>193</v>
      </c>
      <c r="D12" s="6" t="s">
        <v>194</v>
      </c>
      <c r="E12" s="12" t="s">
        <v>198</v>
      </c>
      <c r="F12" s="7">
        <v>7000000</v>
      </c>
      <c r="G12" s="163">
        <v>1</v>
      </c>
      <c r="H12" s="7">
        <f t="shared" si="0"/>
        <v>7000000</v>
      </c>
      <c r="I12" s="12"/>
      <c r="J12" s="7"/>
    </row>
    <row r="13" spans="1:11" ht="30" customHeight="1" x14ac:dyDescent="0.6">
      <c r="A13" s="12"/>
      <c r="B13" s="13" t="s">
        <v>199</v>
      </c>
      <c r="C13" s="6" t="s">
        <v>200</v>
      </c>
      <c r="D13" s="6" t="s">
        <v>218</v>
      </c>
      <c r="E13" s="12" t="s">
        <v>217</v>
      </c>
      <c r="F13" s="7">
        <v>20000000</v>
      </c>
      <c r="G13" s="34">
        <v>6</v>
      </c>
      <c r="H13" s="7">
        <f t="shared" si="0"/>
        <v>120000000</v>
      </c>
      <c r="I13" s="12">
        <v>15</v>
      </c>
      <c r="J13" s="7">
        <f t="shared" ref="J13:J20" si="1">H13/I13</f>
        <v>8000000</v>
      </c>
    </row>
    <row r="14" spans="1:11" ht="30" customHeight="1" x14ac:dyDescent="0.6">
      <c r="A14" s="12"/>
      <c r="B14" s="13"/>
      <c r="C14" s="6"/>
      <c r="D14" s="6" t="s">
        <v>233</v>
      </c>
      <c r="E14" s="12"/>
      <c r="F14" s="7">
        <v>2000000</v>
      </c>
      <c r="G14" s="34">
        <v>6</v>
      </c>
      <c r="H14" s="7">
        <f t="shared" si="0"/>
        <v>12000000</v>
      </c>
      <c r="I14" s="12">
        <v>7</v>
      </c>
      <c r="J14" s="7">
        <f t="shared" si="1"/>
        <v>1714285.7142857143</v>
      </c>
    </row>
    <row r="15" spans="1:11" ht="30" customHeight="1" x14ac:dyDescent="0.6">
      <c r="A15" s="12"/>
      <c r="B15" s="13"/>
      <c r="C15" s="6"/>
      <c r="D15" s="6" t="s">
        <v>234</v>
      </c>
      <c r="E15" s="12"/>
      <c r="F15" s="7"/>
      <c r="G15" s="34">
        <v>6</v>
      </c>
      <c r="H15" s="7">
        <f t="shared" si="0"/>
        <v>0</v>
      </c>
      <c r="I15" s="12"/>
      <c r="J15" s="7"/>
    </row>
    <row r="16" spans="1:11" ht="30" customHeight="1" x14ac:dyDescent="0.6">
      <c r="A16" s="12"/>
      <c r="B16" s="13"/>
      <c r="C16" s="6"/>
      <c r="D16" s="6" t="s">
        <v>235</v>
      </c>
      <c r="E16" s="12"/>
      <c r="F16" s="7">
        <v>7000000</v>
      </c>
      <c r="G16" s="34">
        <v>6</v>
      </c>
      <c r="H16" s="7">
        <f t="shared" si="0"/>
        <v>42000000</v>
      </c>
      <c r="I16" s="12">
        <v>7</v>
      </c>
      <c r="J16" s="7">
        <f t="shared" si="1"/>
        <v>6000000</v>
      </c>
    </row>
    <row r="17" spans="1:11" ht="30" customHeight="1" x14ac:dyDescent="0.6">
      <c r="A17" s="12"/>
      <c r="B17" s="13"/>
      <c r="C17" s="6"/>
      <c r="D17" s="6" t="s">
        <v>201</v>
      </c>
      <c r="E17" s="12"/>
      <c r="F17" s="7">
        <v>0</v>
      </c>
      <c r="G17" s="34">
        <v>0</v>
      </c>
      <c r="H17" s="7">
        <f t="shared" si="0"/>
        <v>0</v>
      </c>
      <c r="I17" s="12"/>
      <c r="J17" s="7"/>
    </row>
    <row r="18" spans="1:11" ht="30" customHeight="1" x14ac:dyDescent="0.6">
      <c r="A18" s="12"/>
      <c r="B18" s="13"/>
      <c r="C18" s="6"/>
      <c r="D18" s="6" t="s">
        <v>202</v>
      </c>
      <c r="E18" s="12"/>
      <c r="F18" s="7">
        <v>0</v>
      </c>
      <c r="G18" s="34">
        <v>0</v>
      </c>
      <c r="H18" s="7">
        <f t="shared" si="0"/>
        <v>0</v>
      </c>
      <c r="I18" s="12"/>
      <c r="J18" s="7"/>
    </row>
    <row r="19" spans="1:11" ht="30" customHeight="1" x14ac:dyDescent="0.6">
      <c r="A19" s="12"/>
      <c r="B19" s="13"/>
      <c r="C19" s="6"/>
      <c r="D19" s="6" t="s">
        <v>216</v>
      </c>
      <c r="E19" s="12"/>
      <c r="F19" s="7">
        <v>0</v>
      </c>
      <c r="G19" s="34">
        <v>0</v>
      </c>
      <c r="H19" s="7">
        <f t="shared" si="0"/>
        <v>0</v>
      </c>
      <c r="I19" s="12"/>
      <c r="J19" s="7"/>
    </row>
    <row r="20" spans="1:11" ht="30" customHeight="1" x14ac:dyDescent="0.6">
      <c r="A20" s="12"/>
      <c r="B20" s="13"/>
      <c r="C20" s="6" t="s">
        <v>192</v>
      </c>
      <c r="D20" s="6"/>
      <c r="E20" s="12" t="s">
        <v>232</v>
      </c>
      <c r="F20" s="7">
        <v>2000000</v>
      </c>
      <c r="G20" s="34">
        <v>1</v>
      </c>
      <c r="H20" s="7">
        <f>F20*G20</f>
        <v>2000000</v>
      </c>
      <c r="I20" s="12">
        <f>$I$13</f>
        <v>15</v>
      </c>
      <c r="J20" s="7">
        <f t="shared" si="1"/>
        <v>133333.33333333334</v>
      </c>
    </row>
    <row r="21" spans="1:11" ht="30" customHeight="1" x14ac:dyDescent="0.6">
      <c r="A21" s="12"/>
      <c r="B21" s="13"/>
      <c r="C21" s="6" t="s">
        <v>203</v>
      </c>
      <c r="D21" s="6"/>
      <c r="E21" s="12" t="s">
        <v>198</v>
      </c>
      <c r="F21" s="7">
        <v>15000000</v>
      </c>
      <c r="G21" s="34">
        <v>1</v>
      </c>
      <c r="H21" s="7">
        <f t="shared" si="0"/>
        <v>15000000</v>
      </c>
      <c r="I21" s="12">
        <f>$I$13</f>
        <v>15</v>
      </c>
      <c r="J21" s="7">
        <f t="shared" ref="J21:J27" si="2">H21/I21</f>
        <v>1000000</v>
      </c>
    </row>
    <row r="22" spans="1:11" ht="30" customHeight="1" x14ac:dyDescent="0.6">
      <c r="A22" s="12"/>
      <c r="B22" s="13"/>
      <c r="C22" s="6" t="s">
        <v>204</v>
      </c>
      <c r="D22" s="6"/>
      <c r="E22" s="12" t="s">
        <v>219</v>
      </c>
      <c r="F22" s="7">
        <v>300000</v>
      </c>
      <c r="G22" s="34">
        <v>6</v>
      </c>
      <c r="H22" s="7">
        <f t="shared" si="0"/>
        <v>1800000</v>
      </c>
      <c r="I22" s="12">
        <f>$I$13</f>
        <v>15</v>
      </c>
      <c r="J22" s="7">
        <f t="shared" si="2"/>
        <v>120000</v>
      </c>
    </row>
    <row r="23" spans="1:11" ht="30" customHeight="1" x14ac:dyDescent="0.6">
      <c r="A23" s="12"/>
      <c r="B23" s="13"/>
      <c r="C23" s="6" t="s">
        <v>205</v>
      </c>
      <c r="D23" s="6" t="s">
        <v>237</v>
      </c>
      <c r="E23" s="12" t="s">
        <v>219</v>
      </c>
      <c r="F23" s="7">
        <v>10000000</v>
      </c>
      <c r="G23" s="34">
        <v>6</v>
      </c>
      <c r="H23" s="7">
        <f t="shared" si="0"/>
        <v>60000000</v>
      </c>
      <c r="I23" s="12">
        <f>$I$13</f>
        <v>15</v>
      </c>
      <c r="J23" s="7">
        <f t="shared" si="2"/>
        <v>4000000</v>
      </c>
    </row>
    <row r="24" spans="1:11" ht="30" customHeight="1" x14ac:dyDescent="0.6">
      <c r="A24" s="12"/>
      <c r="B24" s="13"/>
      <c r="C24" s="6" t="s">
        <v>206</v>
      </c>
      <c r="D24" s="6"/>
      <c r="E24" s="12" t="s">
        <v>198</v>
      </c>
      <c r="F24" s="7">
        <v>2500000</v>
      </c>
      <c r="G24" s="34">
        <v>1</v>
      </c>
      <c r="H24" s="7">
        <f t="shared" si="0"/>
        <v>2500000</v>
      </c>
      <c r="I24" s="12">
        <f>$I$13</f>
        <v>15</v>
      </c>
      <c r="J24" s="7">
        <f t="shared" si="2"/>
        <v>166666.66666666666</v>
      </c>
    </row>
    <row r="25" spans="1:11" ht="30" customHeight="1" x14ac:dyDescent="0.6">
      <c r="A25" s="12"/>
      <c r="B25" s="13"/>
      <c r="C25" s="6" t="s">
        <v>210</v>
      </c>
      <c r="D25" s="6"/>
      <c r="E25" s="12" t="s">
        <v>198</v>
      </c>
      <c r="F25" s="7">
        <v>0</v>
      </c>
      <c r="G25" s="34">
        <v>0</v>
      </c>
      <c r="H25" s="7">
        <f>F25*G25</f>
        <v>0</v>
      </c>
      <c r="I25" s="12">
        <v>1</v>
      </c>
      <c r="J25" s="7">
        <f t="shared" si="2"/>
        <v>0</v>
      </c>
    </row>
    <row r="26" spans="1:11" ht="30" customHeight="1" x14ac:dyDescent="0.6">
      <c r="A26" s="12"/>
      <c r="B26" s="13"/>
      <c r="C26" s="6" t="s">
        <v>207</v>
      </c>
      <c r="D26" s="6"/>
      <c r="E26" s="12" t="s">
        <v>220</v>
      </c>
      <c r="F26" s="7">
        <v>70000</v>
      </c>
      <c r="G26" s="34">
        <f>10*6</f>
        <v>60</v>
      </c>
      <c r="H26" s="7">
        <f>F26*G26</f>
        <v>4200000</v>
      </c>
      <c r="I26" s="12">
        <v>10</v>
      </c>
      <c r="J26" s="7">
        <f t="shared" si="2"/>
        <v>420000</v>
      </c>
    </row>
    <row r="27" spans="1:11" ht="30" customHeight="1" x14ac:dyDescent="0.6">
      <c r="A27" s="12"/>
      <c r="B27" s="13"/>
      <c r="C27" s="6" t="s">
        <v>208</v>
      </c>
      <c r="D27" s="6"/>
      <c r="E27" s="12" t="s">
        <v>221</v>
      </c>
      <c r="F27" s="7">
        <v>70000</v>
      </c>
      <c r="G27" s="34">
        <f>2*6</f>
        <v>12</v>
      </c>
      <c r="H27" s="7">
        <f>F27*G27</f>
        <v>840000</v>
      </c>
      <c r="I27" s="12">
        <v>10</v>
      </c>
      <c r="J27" s="7">
        <f t="shared" si="2"/>
        <v>84000</v>
      </c>
    </row>
    <row r="28" spans="1:11" ht="30" customHeight="1" x14ac:dyDescent="0.6">
      <c r="A28" s="12"/>
      <c r="B28" s="13"/>
      <c r="C28" s="6"/>
      <c r="D28" s="6"/>
      <c r="E28" s="12"/>
      <c r="F28" s="7"/>
      <c r="G28" s="34"/>
      <c r="H28" s="7"/>
      <c r="I28" s="12"/>
      <c r="J28" s="7"/>
    </row>
    <row r="29" spans="1:11" ht="30" customHeight="1" x14ac:dyDescent="0.6">
      <c r="A29" s="18"/>
      <c r="B29" s="17" t="s">
        <v>303</v>
      </c>
      <c r="C29" s="16"/>
      <c r="D29" s="16"/>
      <c r="E29" s="18"/>
      <c r="F29" s="19"/>
      <c r="G29" s="41"/>
      <c r="H29" s="19">
        <f>SUM(H8:H28)</f>
        <v>270400000</v>
      </c>
      <c r="I29" s="18"/>
      <c r="J29" s="19">
        <f>SUM(J8:J28)</f>
        <v>21638285.714285716</v>
      </c>
      <c r="K29" s="164">
        <f>H29/6</f>
        <v>45066666.666666664</v>
      </c>
    </row>
    <row r="30" spans="1:11" ht="30" customHeight="1" x14ac:dyDescent="0.6">
      <c r="A30" s="6"/>
      <c r="B30" s="6" t="s">
        <v>10</v>
      </c>
      <c r="C30" s="6" t="s">
        <v>209</v>
      </c>
      <c r="D30" s="6" t="s">
        <v>236</v>
      </c>
      <c r="E30" s="12" t="s">
        <v>13</v>
      </c>
      <c r="F30" s="7">
        <v>800000</v>
      </c>
      <c r="G30" s="34">
        <v>1</v>
      </c>
      <c r="H30" s="7">
        <f t="shared" si="0"/>
        <v>800000</v>
      </c>
      <c r="I30" s="8">
        <v>10</v>
      </c>
      <c r="J30" s="7">
        <f t="shared" ref="J30:J45" si="3">H30/I30</f>
        <v>80000</v>
      </c>
    </row>
    <row r="31" spans="1:11" ht="30" customHeight="1" x14ac:dyDescent="0.6">
      <c r="A31" s="6"/>
      <c r="B31" s="6"/>
      <c r="C31" s="6"/>
      <c r="D31" s="6"/>
      <c r="E31" s="12"/>
      <c r="F31" s="7"/>
      <c r="G31" s="34">
        <v>0</v>
      </c>
      <c r="H31" s="7">
        <f t="shared" si="0"/>
        <v>0</v>
      </c>
      <c r="I31" s="8">
        <v>10</v>
      </c>
      <c r="J31" s="7">
        <f t="shared" si="3"/>
        <v>0</v>
      </c>
    </row>
    <row r="32" spans="1:11" ht="30" customHeight="1" x14ac:dyDescent="0.6">
      <c r="A32" s="6"/>
      <c r="B32" s="6"/>
      <c r="C32" s="6"/>
      <c r="D32" s="6"/>
      <c r="E32" s="12"/>
      <c r="F32" s="7"/>
      <c r="G32" s="34">
        <v>0</v>
      </c>
      <c r="H32" s="7">
        <f t="shared" si="0"/>
        <v>0</v>
      </c>
      <c r="I32" s="8">
        <v>5</v>
      </c>
      <c r="J32" s="7">
        <f t="shared" si="3"/>
        <v>0</v>
      </c>
    </row>
    <row r="33" spans="1:10" ht="30" customHeight="1" x14ac:dyDescent="0.6">
      <c r="A33" s="16"/>
      <c r="B33" s="16" t="s">
        <v>304</v>
      </c>
      <c r="C33" s="16"/>
      <c r="D33" s="16"/>
      <c r="E33" s="18"/>
      <c r="F33" s="19"/>
      <c r="G33" s="42"/>
      <c r="H33" s="19">
        <f>SUM(H30:H32)</f>
        <v>800000</v>
      </c>
      <c r="I33" s="20"/>
      <c r="J33" s="19">
        <f>SUM(J30:J32)</f>
        <v>80000</v>
      </c>
    </row>
    <row r="34" spans="1:10" ht="30" customHeight="1" x14ac:dyDescent="0.6">
      <c r="A34" s="6"/>
      <c r="B34" s="6" t="s">
        <v>8</v>
      </c>
      <c r="C34" s="6" t="s">
        <v>9</v>
      </c>
      <c r="D34" s="6" t="s">
        <v>211</v>
      </c>
      <c r="E34" s="12"/>
      <c r="F34" s="7">
        <v>22000000</v>
      </c>
      <c r="G34" s="34">
        <v>1</v>
      </c>
      <c r="H34" s="7">
        <f t="shared" si="0"/>
        <v>22000000</v>
      </c>
      <c r="I34" s="8">
        <v>15</v>
      </c>
      <c r="J34" s="7">
        <f t="shared" si="3"/>
        <v>1466666.6666666667</v>
      </c>
    </row>
    <row r="35" spans="1:10" ht="30" customHeight="1" x14ac:dyDescent="0.6">
      <c r="A35" s="6"/>
      <c r="B35" s="6"/>
      <c r="C35" s="6" t="s">
        <v>42</v>
      </c>
      <c r="D35" s="6" t="s">
        <v>222</v>
      </c>
      <c r="E35" s="12" t="s">
        <v>223</v>
      </c>
      <c r="F35" s="7">
        <v>150000</v>
      </c>
      <c r="G35" s="34">
        <v>5</v>
      </c>
      <c r="H35" s="7">
        <f t="shared" si="0"/>
        <v>750000</v>
      </c>
      <c r="I35" s="8">
        <v>10</v>
      </c>
      <c r="J35" s="7">
        <f t="shared" si="3"/>
        <v>75000</v>
      </c>
    </row>
    <row r="36" spans="1:10" ht="30" customHeight="1" x14ac:dyDescent="0.6">
      <c r="A36" s="6"/>
      <c r="B36" s="6"/>
      <c r="C36" s="6" t="s">
        <v>39</v>
      </c>
      <c r="D36" s="6" t="s">
        <v>224</v>
      </c>
      <c r="E36" s="12"/>
      <c r="F36" s="7">
        <v>36000000</v>
      </c>
      <c r="G36" s="34">
        <v>1</v>
      </c>
      <c r="H36" s="7">
        <f t="shared" si="0"/>
        <v>36000000</v>
      </c>
      <c r="I36" s="8">
        <v>15</v>
      </c>
      <c r="J36" s="7">
        <f>H36/I36</f>
        <v>2400000</v>
      </c>
    </row>
    <row r="37" spans="1:10" ht="30" customHeight="1" x14ac:dyDescent="0.6">
      <c r="A37" s="6"/>
      <c r="B37" s="6"/>
      <c r="C37" s="6" t="s">
        <v>12</v>
      </c>
      <c r="D37" s="6"/>
      <c r="E37" s="12"/>
      <c r="F37" s="7">
        <v>50000</v>
      </c>
      <c r="G37" s="34">
        <v>1</v>
      </c>
      <c r="H37" s="7">
        <f t="shared" si="0"/>
        <v>50000</v>
      </c>
      <c r="I37" s="8">
        <v>5</v>
      </c>
      <c r="J37" s="7">
        <f t="shared" si="3"/>
        <v>10000</v>
      </c>
    </row>
    <row r="38" spans="1:10" ht="30" customHeight="1" x14ac:dyDescent="0.6">
      <c r="A38" s="16"/>
      <c r="B38" s="16" t="s">
        <v>19</v>
      </c>
      <c r="C38" s="16"/>
      <c r="D38" s="16"/>
      <c r="E38" s="18"/>
      <c r="F38" s="19"/>
      <c r="G38" s="42"/>
      <c r="H38" s="19">
        <f>SUM(H34:H37)</f>
        <v>58800000</v>
      </c>
      <c r="I38" s="20"/>
      <c r="J38" s="19">
        <f>SUM(J34:J37)</f>
        <v>3951666.666666667</v>
      </c>
    </row>
    <row r="39" spans="1:10" ht="30" customHeight="1" x14ac:dyDescent="0.6">
      <c r="A39" s="6"/>
      <c r="B39" s="6" t="s">
        <v>11</v>
      </c>
      <c r="C39" s="6" t="s">
        <v>225</v>
      </c>
      <c r="D39" s="6" t="s">
        <v>231</v>
      </c>
      <c r="E39" s="12" t="s">
        <v>226</v>
      </c>
      <c r="F39" s="7">
        <v>1000000</v>
      </c>
      <c r="G39" s="34">
        <v>8</v>
      </c>
      <c r="H39" s="7">
        <f>F39*G39</f>
        <v>8000000</v>
      </c>
      <c r="I39" s="8"/>
      <c r="J39" s="7"/>
    </row>
    <row r="40" spans="1:10" ht="30" customHeight="1" x14ac:dyDescent="0.6">
      <c r="A40" s="6"/>
      <c r="B40" s="6"/>
      <c r="C40" s="6" t="s">
        <v>212</v>
      </c>
      <c r="D40" s="6"/>
      <c r="E40" s="12" t="s">
        <v>230</v>
      </c>
      <c r="F40" s="7">
        <v>150000</v>
      </c>
      <c r="G40" s="34">
        <v>100</v>
      </c>
      <c r="H40" s="7">
        <f t="shared" si="0"/>
        <v>15000000</v>
      </c>
      <c r="I40" s="8"/>
      <c r="J40" s="7"/>
    </row>
    <row r="41" spans="1:10" ht="30" customHeight="1" x14ac:dyDescent="0.6">
      <c r="A41" s="6"/>
      <c r="B41" s="6"/>
      <c r="C41" s="6" t="s">
        <v>213</v>
      </c>
      <c r="D41" s="6"/>
      <c r="E41" s="12" t="s">
        <v>227</v>
      </c>
      <c r="F41" s="7">
        <v>6500000</v>
      </c>
      <c r="G41" s="34">
        <v>1</v>
      </c>
      <c r="H41" s="7">
        <f t="shared" si="0"/>
        <v>6500000</v>
      </c>
      <c r="I41" s="8"/>
      <c r="J41" s="7"/>
    </row>
    <row r="42" spans="1:10" ht="30" customHeight="1" x14ac:dyDescent="0.6">
      <c r="A42" s="6"/>
      <c r="B42" s="6"/>
      <c r="C42" s="6" t="s">
        <v>229</v>
      </c>
      <c r="D42" s="6"/>
      <c r="E42" s="12" t="s">
        <v>189</v>
      </c>
      <c r="F42" s="7">
        <v>5000000</v>
      </c>
      <c r="G42" s="34">
        <v>1</v>
      </c>
      <c r="H42" s="7">
        <f>F42*G42</f>
        <v>5000000</v>
      </c>
      <c r="I42" s="8"/>
      <c r="J42" s="7"/>
    </row>
    <row r="43" spans="1:10" ht="30" customHeight="1" x14ac:dyDescent="0.6">
      <c r="A43" s="6"/>
      <c r="B43" s="6"/>
      <c r="C43" s="6" t="s">
        <v>228</v>
      </c>
      <c r="D43" s="6"/>
      <c r="E43" s="12" t="s">
        <v>189</v>
      </c>
      <c r="F43" s="7">
        <v>10000000</v>
      </c>
      <c r="G43" s="34">
        <v>1</v>
      </c>
      <c r="H43" s="7">
        <f t="shared" si="0"/>
        <v>10000000</v>
      </c>
      <c r="I43" s="8">
        <v>10</v>
      </c>
      <c r="J43" s="7">
        <f t="shared" si="3"/>
        <v>1000000</v>
      </c>
    </row>
    <row r="44" spans="1:10" ht="30" customHeight="1" x14ac:dyDescent="0.6">
      <c r="A44" s="6"/>
      <c r="B44" s="6" t="s">
        <v>25</v>
      </c>
      <c r="C44" s="6" t="s">
        <v>214</v>
      </c>
      <c r="D44" s="6"/>
      <c r="E44" s="12" t="s">
        <v>13</v>
      </c>
      <c r="F44" s="7">
        <v>500000</v>
      </c>
      <c r="G44" s="34">
        <v>5</v>
      </c>
      <c r="H44" s="7">
        <f t="shared" si="0"/>
        <v>2500000</v>
      </c>
      <c r="I44" s="8">
        <v>3</v>
      </c>
      <c r="J44" s="7">
        <f t="shared" si="3"/>
        <v>833333.33333333337</v>
      </c>
    </row>
    <row r="45" spans="1:10" ht="30" customHeight="1" x14ac:dyDescent="0.6">
      <c r="A45" s="6"/>
      <c r="B45" s="6"/>
      <c r="C45" s="6" t="s">
        <v>215</v>
      </c>
      <c r="D45" s="6"/>
      <c r="E45" s="12" t="s">
        <v>13</v>
      </c>
      <c r="F45" s="7">
        <v>2500</v>
      </c>
      <c r="G45" s="34">
        <v>300</v>
      </c>
      <c r="H45" s="7">
        <f t="shared" si="0"/>
        <v>750000</v>
      </c>
      <c r="I45" s="8">
        <v>5</v>
      </c>
      <c r="J45" s="7">
        <f t="shared" si="3"/>
        <v>150000</v>
      </c>
    </row>
    <row r="46" spans="1:10" ht="30" customHeight="1" x14ac:dyDescent="0.6">
      <c r="B46" s="6"/>
      <c r="C46" s="6"/>
      <c r="D46" s="6"/>
      <c r="E46" s="12" t="s">
        <v>13</v>
      </c>
      <c r="F46" s="7"/>
      <c r="G46" s="34"/>
      <c r="H46" s="7">
        <f t="shared" si="0"/>
        <v>0</v>
      </c>
      <c r="I46" s="8"/>
      <c r="J46" s="7"/>
    </row>
    <row r="47" spans="1:10" ht="30" customHeight="1" x14ac:dyDescent="0.6">
      <c r="A47" s="25"/>
      <c r="B47" s="16" t="s">
        <v>305</v>
      </c>
      <c r="C47" s="16"/>
      <c r="D47" s="16"/>
      <c r="E47" s="18"/>
      <c r="F47" s="19"/>
      <c r="G47" s="42"/>
      <c r="H47" s="19">
        <f>SUM(H40:H45)</f>
        <v>39750000</v>
      </c>
      <c r="I47" s="20"/>
      <c r="J47" s="19">
        <f>SUM(J40:J45)</f>
        <v>1983333.3333333335</v>
      </c>
    </row>
    <row r="48" spans="1:10" ht="29.65" customHeight="1" x14ac:dyDescent="0.6">
      <c r="H48" s="2" t="s">
        <v>20</v>
      </c>
      <c r="J48" s="2" t="s">
        <v>301</v>
      </c>
    </row>
    <row r="49" spans="1:10" ht="26.25" customHeight="1" x14ac:dyDescent="0.6">
      <c r="A49" s="21"/>
      <c r="B49" s="21"/>
      <c r="C49" s="21"/>
      <c r="D49" s="21"/>
      <c r="E49" s="22"/>
      <c r="F49" s="23"/>
      <c r="G49" s="43"/>
      <c r="H49" s="23">
        <f>H7+H29+H33+H38+H47</f>
        <v>583750000</v>
      </c>
      <c r="I49" s="24"/>
      <c r="J49" s="23">
        <f>J29+J33+J38+J47</f>
        <v>27653285.714285716</v>
      </c>
    </row>
    <row r="50" spans="1:10" x14ac:dyDescent="0.6">
      <c r="H50" s="10"/>
      <c r="I50" s="11"/>
      <c r="J50" s="10"/>
    </row>
  </sheetData>
  <phoneticPr fontId="4" type="noConversion"/>
  <pageMargins left="0.7" right="0.7" top="0.75" bottom="0.75" header="0.3" footer="0.3"/>
  <pageSetup paperSize="9" scale="6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B274E-A1C0-41C8-B723-756C057DA9E0}">
  <dimension ref="A1:N23"/>
  <sheetViews>
    <sheetView zoomScale="130" zoomScaleNormal="130" workbookViewId="0">
      <pane ySplit="5" topLeftCell="A6" activePane="bottomLeft" state="frozen"/>
      <selection pane="bottomLeft" activeCell="D14" sqref="D14"/>
    </sheetView>
  </sheetViews>
  <sheetFormatPr defaultRowHeight="16.899999999999999" x14ac:dyDescent="0.6"/>
  <cols>
    <col min="1" max="1" width="9" style="194"/>
    <col min="2" max="2" width="11.6875" style="233" customWidth="1"/>
    <col min="3" max="3" width="10.625" style="194" customWidth="1"/>
    <col min="4" max="4" width="12.6875" style="233" customWidth="1"/>
    <col min="5" max="5" width="10.6875" style="194" customWidth="1"/>
    <col min="6" max="6" width="14.1875" style="233" customWidth="1"/>
    <col min="7" max="7" width="10" style="194" customWidth="1"/>
    <col min="8" max="8" width="11.5" style="233" customWidth="1"/>
    <col min="9" max="9" width="9" style="194"/>
    <col min="10" max="10" width="10.1875" style="233" customWidth="1"/>
    <col min="11" max="12" width="9" style="194"/>
    <col min="13" max="13" width="9.5" style="233" customWidth="1"/>
    <col min="14" max="14" width="11.125" style="194" customWidth="1"/>
    <col min="15" max="257" width="9" style="194"/>
    <col min="258" max="258" width="11.6875" style="194" customWidth="1"/>
    <col min="259" max="259" width="10.625" style="194" customWidth="1"/>
    <col min="260" max="260" width="12.6875" style="194" customWidth="1"/>
    <col min="261" max="261" width="10.6875" style="194" customWidth="1"/>
    <col min="262" max="262" width="14.1875" style="194" customWidth="1"/>
    <col min="263" max="263" width="10" style="194" customWidth="1"/>
    <col min="264" max="264" width="11.5" style="194" customWidth="1"/>
    <col min="265" max="265" width="9" style="194"/>
    <col min="266" max="266" width="10.1875" style="194" customWidth="1"/>
    <col min="267" max="268" width="9" style="194"/>
    <col min="269" max="269" width="9.5" style="194" customWidth="1"/>
    <col min="270" max="270" width="11.125" style="194" customWidth="1"/>
    <col min="271" max="513" width="9" style="194"/>
    <col min="514" max="514" width="11.6875" style="194" customWidth="1"/>
    <col min="515" max="515" width="10.625" style="194" customWidth="1"/>
    <col min="516" max="516" width="12.6875" style="194" customWidth="1"/>
    <col min="517" max="517" width="10.6875" style="194" customWidth="1"/>
    <col min="518" max="518" width="14.1875" style="194" customWidth="1"/>
    <col min="519" max="519" width="10" style="194" customWidth="1"/>
    <col min="520" max="520" width="11.5" style="194" customWidth="1"/>
    <col min="521" max="521" width="9" style="194"/>
    <col min="522" max="522" width="10.1875" style="194" customWidth="1"/>
    <col min="523" max="524" width="9" style="194"/>
    <col min="525" max="525" width="9.5" style="194" customWidth="1"/>
    <col min="526" max="526" width="11.125" style="194" customWidth="1"/>
    <col min="527" max="769" width="9" style="194"/>
    <col min="770" max="770" width="11.6875" style="194" customWidth="1"/>
    <col min="771" max="771" width="10.625" style="194" customWidth="1"/>
    <col min="772" max="772" width="12.6875" style="194" customWidth="1"/>
    <col min="773" max="773" width="10.6875" style="194" customWidth="1"/>
    <col min="774" max="774" width="14.1875" style="194" customWidth="1"/>
    <col min="775" max="775" width="10" style="194" customWidth="1"/>
    <col min="776" max="776" width="11.5" style="194" customWidth="1"/>
    <col min="777" max="777" width="9" style="194"/>
    <col min="778" max="778" width="10.1875" style="194" customWidth="1"/>
    <col min="779" max="780" width="9" style="194"/>
    <col min="781" max="781" width="9.5" style="194" customWidth="1"/>
    <col min="782" max="782" width="11.125" style="194" customWidth="1"/>
    <col min="783" max="1025" width="9" style="194"/>
    <col min="1026" max="1026" width="11.6875" style="194" customWidth="1"/>
    <col min="1027" max="1027" width="10.625" style="194" customWidth="1"/>
    <col min="1028" max="1028" width="12.6875" style="194" customWidth="1"/>
    <col min="1029" max="1029" width="10.6875" style="194" customWidth="1"/>
    <col min="1030" max="1030" width="14.1875" style="194" customWidth="1"/>
    <col min="1031" max="1031" width="10" style="194" customWidth="1"/>
    <col min="1032" max="1032" width="11.5" style="194" customWidth="1"/>
    <col min="1033" max="1033" width="9" style="194"/>
    <col min="1034" max="1034" width="10.1875" style="194" customWidth="1"/>
    <col min="1035" max="1036" width="9" style="194"/>
    <col min="1037" max="1037" width="9.5" style="194" customWidth="1"/>
    <col min="1038" max="1038" width="11.125" style="194" customWidth="1"/>
    <col min="1039" max="1281" width="9" style="194"/>
    <col min="1282" max="1282" width="11.6875" style="194" customWidth="1"/>
    <col min="1283" max="1283" width="10.625" style="194" customWidth="1"/>
    <col min="1284" max="1284" width="12.6875" style="194" customWidth="1"/>
    <col min="1285" max="1285" width="10.6875" style="194" customWidth="1"/>
    <col min="1286" max="1286" width="14.1875" style="194" customWidth="1"/>
    <col min="1287" max="1287" width="10" style="194" customWidth="1"/>
    <col min="1288" max="1288" width="11.5" style="194" customWidth="1"/>
    <col min="1289" max="1289" width="9" style="194"/>
    <col min="1290" max="1290" width="10.1875" style="194" customWidth="1"/>
    <col min="1291" max="1292" width="9" style="194"/>
    <col min="1293" max="1293" width="9.5" style="194" customWidth="1"/>
    <col min="1294" max="1294" width="11.125" style="194" customWidth="1"/>
    <col min="1295" max="1537" width="9" style="194"/>
    <col min="1538" max="1538" width="11.6875" style="194" customWidth="1"/>
    <col min="1539" max="1539" width="10.625" style="194" customWidth="1"/>
    <col min="1540" max="1540" width="12.6875" style="194" customWidth="1"/>
    <col min="1541" max="1541" width="10.6875" style="194" customWidth="1"/>
    <col min="1542" max="1542" width="14.1875" style="194" customWidth="1"/>
    <col min="1543" max="1543" width="10" style="194" customWidth="1"/>
    <col min="1544" max="1544" width="11.5" style="194" customWidth="1"/>
    <col min="1545" max="1545" width="9" style="194"/>
    <col min="1546" max="1546" width="10.1875" style="194" customWidth="1"/>
    <col min="1547" max="1548" width="9" style="194"/>
    <col min="1549" max="1549" width="9.5" style="194" customWidth="1"/>
    <col min="1550" max="1550" width="11.125" style="194" customWidth="1"/>
    <col min="1551" max="1793" width="9" style="194"/>
    <col min="1794" max="1794" width="11.6875" style="194" customWidth="1"/>
    <col min="1795" max="1795" width="10.625" style="194" customWidth="1"/>
    <col min="1796" max="1796" width="12.6875" style="194" customWidth="1"/>
    <col min="1797" max="1797" width="10.6875" style="194" customWidth="1"/>
    <col min="1798" max="1798" width="14.1875" style="194" customWidth="1"/>
    <col min="1799" max="1799" width="10" style="194" customWidth="1"/>
    <col min="1800" max="1800" width="11.5" style="194" customWidth="1"/>
    <col min="1801" max="1801" width="9" style="194"/>
    <col min="1802" max="1802" width="10.1875" style="194" customWidth="1"/>
    <col min="1803" max="1804" width="9" style="194"/>
    <col min="1805" max="1805" width="9.5" style="194" customWidth="1"/>
    <col min="1806" max="1806" width="11.125" style="194" customWidth="1"/>
    <col min="1807" max="2049" width="9" style="194"/>
    <col min="2050" max="2050" width="11.6875" style="194" customWidth="1"/>
    <col min="2051" max="2051" width="10.625" style="194" customWidth="1"/>
    <col min="2052" max="2052" width="12.6875" style="194" customWidth="1"/>
    <col min="2053" max="2053" width="10.6875" style="194" customWidth="1"/>
    <col min="2054" max="2054" width="14.1875" style="194" customWidth="1"/>
    <col min="2055" max="2055" width="10" style="194" customWidth="1"/>
    <col min="2056" max="2056" width="11.5" style="194" customWidth="1"/>
    <col min="2057" max="2057" width="9" style="194"/>
    <col min="2058" max="2058" width="10.1875" style="194" customWidth="1"/>
    <col min="2059" max="2060" width="9" style="194"/>
    <col min="2061" max="2061" width="9.5" style="194" customWidth="1"/>
    <col min="2062" max="2062" width="11.125" style="194" customWidth="1"/>
    <col min="2063" max="2305" width="9" style="194"/>
    <col min="2306" max="2306" width="11.6875" style="194" customWidth="1"/>
    <col min="2307" max="2307" width="10.625" style="194" customWidth="1"/>
    <col min="2308" max="2308" width="12.6875" style="194" customWidth="1"/>
    <col min="2309" max="2309" width="10.6875" style="194" customWidth="1"/>
    <col min="2310" max="2310" width="14.1875" style="194" customWidth="1"/>
    <col min="2311" max="2311" width="10" style="194" customWidth="1"/>
    <col min="2312" max="2312" width="11.5" style="194" customWidth="1"/>
    <col min="2313" max="2313" width="9" style="194"/>
    <col min="2314" max="2314" width="10.1875" style="194" customWidth="1"/>
    <col min="2315" max="2316" width="9" style="194"/>
    <col min="2317" max="2317" width="9.5" style="194" customWidth="1"/>
    <col min="2318" max="2318" width="11.125" style="194" customWidth="1"/>
    <col min="2319" max="2561" width="9" style="194"/>
    <col min="2562" max="2562" width="11.6875" style="194" customWidth="1"/>
    <col min="2563" max="2563" width="10.625" style="194" customWidth="1"/>
    <col min="2564" max="2564" width="12.6875" style="194" customWidth="1"/>
    <col min="2565" max="2565" width="10.6875" style="194" customWidth="1"/>
    <col min="2566" max="2566" width="14.1875" style="194" customWidth="1"/>
    <col min="2567" max="2567" width="10" style="194" customWidth="1"/>
    <col min="2568" max="2568" width="11.5" style="194" customWidth="1"/>
    <col min="2569" max="2569" width="9" style="194"/>
    <col min="2570" max="2570" width="10.1875" style="194" customWidth="1"/>
    <col min="2571" max="2572" width="9" style="194"/>
    <col min="2573" max="2573" width="9.5" style="194" customWidth="1"/>
    <col min="2574" max="2574" width="11.125" style="194" customWidth="1"/>
    <col min="2575" max="2817" width="9" style="194"/>
    <col min="2818" max="2818" width="11.6875" style="194" customWidth="1"/>
    <col min="2819" max="2819" width="10.625" style="194" customWidth="1"/>
    <col min="2820" max="2820" width="12.6875" style="194" customWidth="1"/>
    <col min="2821" max="2821" width="10.6875" style="194" customWidth="1"/>
    <col min="2822" max="2822" width="14.1875" style="194" customWidth="1"/>
    <col min="2823" max="2823" width="10" style="194" customWidth="1"/>
    <col min="2824" max="2824" width="11.5" style="194" customWidth="1"/>
    <col min="2825" max="2825" width="9" style="194"/>
    <col min="2826" max="2826" width="10.1875" style="194" customWidth="1"/>
    <col min="2827" max="2828" width="9" style="194"/>
    <col min="2829" max="2829" width="9.5" style="194" customWidth="1"/>
    <col min="2830" max="2830" width="11.125" style="194" customWidth="1"/>
    <col min="2831" max="3073" width="9" style="194"/>
    <col min="3074" max="3074" width="11.6875" style="194" customWidth="1"/>
    <col min="3075" max="3075" width="10.625" style="194" customWidth="1"/>
    <col min="3076" max="3076" width="12.6875" style="194" customWidth="1"/>
    <col min="3077" max="3077" width="10.6875" style="194" customWidth="1"/>
    <col min="3078" max="3078" width="14.1875" style="194" customWidth="1"/>
    <col min="3079" max="3079" width="10" style="194" customWidth="1"/>
    <col min="3080" max="3080" width="11.5" style="194" customWidth="1"/>
    <col min="3081" max="3081" width="9" style="194"/>
    <col min="3082" max="3082" width="10.1875" style="194" customWidth="1"/>
    <col min="3083" max="3084" width="9" style="194"/>
    <col min="3085" max="3085" width="9.5" style="194" customWidth="1"/>
    <col min="3086" max="3086" width="11.125" style="194" customWidth="1"/>
    <col min="3087" max="3329" width="9" style="194"/>
    <col min="3330" max="3330" width="11.6875" style="194" customWidth="1"/>
    <col min="3331" max="3331" width="10.625" style="194" customWidth="1"/>
    <col min="3332" max="3332" width="12.6875" style="194" customWidth="1"/>
    <col min="3333" max="3333" width="10.6875" style="194" customWidth="1"/>
    <col min="3334" max="3334" width="14.1875" style="194" customWidth="1"/>
    <col min="3335" max="3335" width="10" style="194" customWidth="1"/>
    <col min="3336" max="3336" width="11.5" style="194" customWidth="1"/>
    <col min="3337" max="3337" width="9" style="194"/>
    <col min="3338" max="3338" width="10.1875" style="194" customWidth="1"/>
    <col min="3339" max="3340" width="9" style="194"/>
    <col min="3341" max="3341" width="9.5" style="194" customWidth="1"/>
    <col min="3342" max="3342" width="11.125" style="194" customWidth="1"/>
    <col min="3343" max="3585" width="9" style="194"/>
    <col min="3586" max="3586" width="11.6875" style="194" customWidth="1"/>
    <col min="3587" max="3587" width="10.625" style="194" customWidth="1"/>
    <col min="3588" max="3588" width="12.6875" style="194" customWidth="1"/>
    <col min="3589" max="3589" width="10.6875" style="194" customWidth="1"/>
    <col min="3590" max="3590" width="14.1875" style="194" customWidth="1"/>
    <col min="3591" max="3591" width="10" style="194" customWidth="1"/>
    <col min="3592" max="3592" width="11.5" style="194" customWidth="1"/>
    <col min="3593" max="3593" width="9" style="194"/>
    <col min="3594" max="3594" width="10.1875" style="194" customWidth="1"/>
    <col min="3595" max="3596" width="9" style="194"/>
    <col min="3597" max="3597" width="9.5" style="194" customWidth="1"/>
    <col min="3598" max="3598" width="11.125" style="194" customWidth="1"/>
    <col min="3599" max="3841" width="9" style="194"/>
    <col min="3842" max="3842" width="11.6875" style="194" customWidth="1"/>
    <col min="3843" max="3843" width="10.625" style="194" customWidth="1"/>
    <col min="3844" max="3844" width="12.6875" style="194" customWidth="1"/>
    <col min="3845" max="3845" width="10.6875" style="194" customWidth="1"/>
    <col min="3846" max="3846" width="14.1875" style="194" customWidth="1"/>
    <col min="3847" max="3847" width="10" style="194" customWidth="1"/>
    <col min="3848" max="3848" width="11.5" style="194" customWidth="1"/>
    <col min="3849" max="3849" width="9" style="194"/>
    <col min="3850" max="3850" width="10.1875" style="194" customWidth="1"/>
    <col min="3851" max="3852" width="9" style="194"/>
    <col min="3853" max="3853" width="9.5" style="194" customWidth="1"/>
    <col min="3854" max="3854" width="11.125" style="194" customWidth="1"/>
    <col min="3855" max="4097" width="9" style="194"/>
    <col min="4098" max="4098" width="11.6875" style="194" customWidth="1"/>
    <col min="4099" max="4099" width="10.625" style="194" customWidth="1"/>
    <col min="4100" max="4100" width="12.6875" style="194" customWidth="1"/>
    <col min="4101" max="4101" width="10.6875" style="194" customWidth="1"/>
    <col min="4102" max="4102" width="14.1875" style="194" customWidth="1"/>
    <col min="4103" max="4103" width="10" style="194" customWidth="1"/>
    <col min="4104" max="4104" width="11.5" style="194" customWidth="1"/>
    <col min="4105" max="4105" width="9" style="194"/>
    <col min="4106" max="4106" width="10.1875" style="194" customWidth="1"/>
    <col min="4107" max="4108" width="9" style="194"/>
    <col min="4109" max="4109" width="9.5" style="194" customWidth="1"/>
    <col min="4110" max="4110" width="11.125" style="194" customWidth="1"/>
    <col min="4111" max="4353" width="9" style="194"/>
    <col min="4354" max="4354" width="11.6875" style="194" customWidth="1"/>
    <col min="4355" max="4355" width="10.625" style="194" customWidth="1"/>
    <col min="4356" max="4356" width="12.6875" style="194" customWidth="1"/>
    <col min="4357" max="4357" width="10.6875" style="194" customWidth="1"/>
    <col min="4358" max="4358" width="14.1875" style="194" customWidth="1"/>
    <col min="4359" max="4359" width="10" style="194" customWidth="1"/>
    <col min="4360" max="4360" width="11.5" style="194" customWidth="1"/>
    <col min="4361" max="4361" width="9" style="194"/>
    <col min="4362" max="4362" width="10.1875" style="194" customWidth="1"/>
    <col min="4363" max="4364" width="9" style="194"/>
    <col min="4365" max="4365" width="9.5" style="194" customWidth="1"/>
    <col min="4366" max="4366" width="11.125" style="194" customWidth="1"/>
    <col min="4367" max="4609" width="9" style="194"/>
    <col min="4610" max="4610" width="11.6875" style="194" customWidth="1"/>
    <col min="4611" max="4611" width="10.625" style="194" customWidth="1"/>
    <col min="4612" max="4612" width="12.6875" style="194" customWidth="1"/>
    <col min="4613" max="4613" width="10.6875" style="194" customWidth="1"/>
    <col min="4614" max="4614" width="14.1875" style="194" customWidth="1"/>
    <col min="4615" max="4615" width="10" style="194" customWidth="1"/>
    <col min="4616" max="4616" width="11.5" style="194" customWidth="1"/>
    <col min="4617" max="4617" width="9" style="194"/>
    <col min="4618" max="4618" width="10.1875" style="194" customWidth="1"/>
    <col min="4619" max="4620" width="9" style="194"/>
    <col min="4621" max="4621" width="9.5" style="194" customWidth="1"/>
    <col min="4622" max="4622" width="11.125" style="194" customWidth="1"/>
    <col min="4623" max="4865" width="9" style="194"/>
    <col min="4866" max="4866" width="11.6875" style="194" customWidth="1"/>
    <col min="4867" max="4867" width="10.625" style="194" customWidth="1"/>
    <col min="4868" max="4868" width="12.6875" style="194" customWidth="1"/>
    <col min="4869" max="4869" width="10.6875" style="194" customWidth="1"/>
    <col min="4870" max="4870" width="14.1875" style="194" customWidth="1"/>
    <col min="4871" max="4871" width="10" style="194" customWidth="1"/>
    <col min="4872" max="4872" width="11.5" style="194" customWidth="1"/>
    <col min="4873" max="4873" width="9" style="194"/>
    <col min="4874" max="4874" width="10.1875" style="194" customWidth="1"/>
    <col min="4875" max="4876" width="9" style="194"/>
    <col min="4877" max="4877" width="9.5" style="194" customWidth="1"/>
    <col min="4878" max="4878" width="11.125" style="194" customWidth="1"/>
    <col min="4879" max="5121" width="9" style="194"/>
    <col min="5122" max="5122" width="11.6875" style="194" customWidth="1"/>
    <col min="5123" max="5123" width="10.625" style="194" customWidth="1"/>
    <col min="5124" max="5124" width="12.6875" style="194" customWidth="1"/>
    <col min="5125" max="5125" width="10.6875" style="194" customWidth="1"/>
    <col min="5126" max="5126" width="14.1875" style="194" customWidth="1"/>
    <col min="5127" max="5127" width="10" style="194" customWidth="1"/>
    <col min="5128" max="5128" width="11.5" style="194" customWidth="1"/>
    <col min="5129" max="5129" width="9" style="194"/>
    <col min="5130" max="5130" width="10.1875" style="194" customWidth="1"/>
    <col min="5131" max="5132" width="9" style="194"/>
    <col min="5133" max="5133" width="9.5" style="194" customWidth="1"/>
    <col min="5134" max="5134" width="11.125" style="194" customWidth="1"/>
    <col min="5135" max="5377" width="9" style="194"/>
    <col min="5378" max="5378" width="11.6875" style="194" customWidth="1"/>
    <col min="5379" max="5379" width="10.625" style="194" customWidth="1"/>
    <col min="5380" max="5380" width="12.6875" style="194" customWidth="1"/>
    <col min="5381" max="5381" width="10.6875" style="194" customWidth="1"/>
    <col min="5382" max="5382" width="14.1875" style="194" customWidth="1"/>
    <col min="5383" max="5383" width="10" style="194" customWidth="1"/>
    <col min="5384" max="5384" width="11.5" style="194" customWidth="1"/>
    <col min="5385" max="5385" width="9" style="194"/>
    <col min="5386" max="5386" width="10.1875" style="194" customWidth="1"/>
    <col min="5387" max="5388" width="9" style="194"/>
    <col min="5389" max="5389" width="9.5" style="194" customWidth="1"/>
    <col min="5390" max="5390" width="11.125" style="194" customWidth="1"/>
    <col min="5391" max="5633" width="9" style="194"/>
    <col min="5634" max="5634" width="11.6875" style="194" customWidth="1"/>
    <col min="5635" max="5635" width="10.625" style="194" customWidth="1"/>
    <col min="5636" max="5636" width="12.6875" style="194" customWidth="1"/>
    <col min="5637" max="5637" width="10.6875" style="194" customWidth="1"/>
    <col min="5638" max="5638" width="14.1875" style="194" customWidth="1"/>
    <col min="5639" max="5639" width="10" style="194" customWidth="1"/>
    <col min="5640" max="5640" width="11.5" style="194" customWidth="1"/>
    <col min="5641" max="5641" width="9" style="194"/>
    <col min="5642" max="5642" width="10.1875" style="194" customWidth="1"/>
    <col min="5643" max="5644" width="9" style="194"/>
    <col min="5645" max="5645" width="9.5" style="194" customWidth="1"/>
    <col min="5646" max="5646" width="11.125" style="194" customWidth="1"/>
    <col min="5647" max="5889" width="9" style="194"/>
    <col min="5890" max="5890" width="11.6875" style="194" customWidth="1"/>
    <col min="5891" max="5891" width="10.625" style="194" customWidth="1"/>
    <col min="5892" max="5892" width="12.6875" style="194" customWidth="1"/>
    <col min="5893" max="5893" width="10.6875" style="194" customWidth="1"/>
    <col min="5894" max="5894" width="14.1875" style="194" customWidth="1"/>
    <col min="5895" max="5895" width="10" style="194" customWidth="1"/>
    <col min="5896" max="5896" width="11.5" style="194" customWidth="1"/>
    <col min="5897" max="5897" width="9" style="194"/>
    <col min="5898" max="5898" width="10.1875" style="194" customWidth="1"/>
    <col min="5899" max="5900" width="9" style="194"/>
    <col min="5901" max="5901" width="9.5" style="194" customWidth="1"/>
    <col min="5902" max="5902" width="11.125" style="194" customWidth="1"/>
    <col min="5903" max="6145" width="9" style="194"/>
    <col min="6146" max="6146" width="11.6875" style="194" customWidth="1"/>
    <col min="6147" max="6147" width="10.625" style="194" customWidth="1"/>
    <col min="6148" max="6148" width="12.6875" style="194" customWidth="1"/>
    <col min="6149" max="6149" width="10.6875" style="194" customWidth="1"/>
    <col min="6150" max="6150" width="14.1875" style="194" customWidth="1"/>
    <col min="6151" max="6151" width="10" style="194" customWidth="1"/>
    <col min="6152" max="6152" width="11.5" style="194" customWidth="1"/>
    <col min="6153" max="6153" width="9" style="194"/>
    <col min="6154" max="6154" width="10.1875" style="194" customWidth="1"/>
    <col min="6155" max="6156" width="9" style="194"/>
    <col min="6157" max="6157" width="9.5" style="194" customWidth="1"/>
    <col min="6158" max="6158" width="11.125" style="194" customWidth="1"/>
    <col min="6159" max="6401" width="9" style="194"/>
    <col min="6402" max="6402" width="11.6875" style="194" customWidth="1"/>
    <col min="6403" max="6403" width="10.625" style="194" customWidth="1"/>
    <col min="6404" max="6404" width="12.6875" style="194" customWidth="1"/>
    <col min="6405" max="6405" width="10.6875" style="194" customWidth="1"/>
    <col min="6406" max="6406" width="14.1875" style="194" customWidth="1"/>
    <col min="6407" max="6407" width="10" style="194" customWidth="1"/>
    <col min="6408" max="6408" width="11.5" style="194" customWidth="1"/>
    <col min="6409" max="6409" width="9" style="194"/>
    <col min="6410" max="6410" width="10.1875" style="194" customWidth="1"/>
    <col min="6411" max="6412" width="9" style="194"/>
    <col min="6413" max="6413" width="9.5" style="194" customWidth="1"/>
    <col min="6414" max="6414" width="11.125" style="194" customWidth="1"/>
    <col min="6415" max="6657" width="9" style="194"/>
    <col min="6658" max="6658" width="11.6875" style="194" customWidth="1"/>
    <col min="6659" max="6659" width="10.625" style="194" customWidth="1"/>
    <col min="6660" max="6660" width="12.6875" style="194" customWidth="1"/>
    <col min="6661" max="6661" width="10.6875" style="194" customWidth="1"/>
    <col min="6662" max="6662" width="14.1875" style="194" customWidth="1"/>
    <col min="6663" max="6663" width="10" style="194" customWidth="1"/>
    <col min="6664" max="6664" width="11.5" style="194" customWidth="1"/>
    <col min="6665" max="6665" width="9" style="194"/>
    <col min="6666" max="6666" width="10.1875" style="194" customWidth="1"/>
    <col min="6667" max="6668" width="9" style="194"/>
    <col min="6669" max="6669" width="9.5" style="194" customWidth="1"/>
    <col min="6670" max="6670" width="11.125" style="194" customWidth="1"/>
    <col min="6671" max="6913" width="9" style="194"/>
    <col min="6914" max="6914" width="11.6875" style="194" customWidth="1"/>
    <col min="6915" max="6915" width="10.625" style="194" customWidth="1"/>
    <col min="6916" max="6916" width="12.6875" style="194" customWidth="1"/>
    <col min="6917" max="6917" width="10.6875" style="194" customWidth="1"/>
    <col min="6918" max="6918" width="14.1875" style="194" customWidth="1"/>
    <col min="6919" max="6919" width="10" style="194" customWidth="1"/>
    <col min="6920" max="6920" width="11.5" style="194" customWidth="1"/>
    <col min="6921" max="6921" width="9" style="194"/>
    <col min="6922" max="6922" width="10.1875" style="194" customWidth="1"/>
    <col min="6923" max="6924" width="9" style="194"/>
    <col min="6925" max="6925" width="9.5" style="194" customWidth="1"/>
    <col min="6926" max="6926" width="11.125" style="194" customWidth="1"/>
    <col min="6927" max="7169" width="9" style="194"/>
    <col min="7170" max="7170" width="11.6875" style="194" customWidth="1"/>
    <col min="7171" max="7171" width="10.625" style="194" customWidth="1"/>
    <col min="7172" max="7172" width="12.6875" style="194" customWidth="1"/>
    <col min="7173" max="7173" width="10.6875" style="194" customWidth="1"/>
    <col min="7174" max="7174" width="14.1875" style="194" customWidth="1"/>
    <col min="7175" max="7175" width="10" style="194" customWidth="1"/>
    <col min="7176" max="7176" width="11.5" style="194" customWidth="1"/>
    <col min="7177" max="7177" width="9" style="194"/>
    <col min="7178" max="7178" width="10.1875" style="194" customWidth="1"/>
    <col min="7179" max="7180" width="9" style="194"/>
    <col min="7181" max="7181" width="9.5" style="194" customWidth="1"/>
    <col min="7182" max="7182" width="11.125" style="194" customWidth="1"/>
    <col min="7183" max="7425" width="9" style="194"/>
    <col min="7426" max="7426" width="11.6875" style="194" customWidth="1"/>
    <col min="7427" max="7427" width="10.625" style="194" customWidth="1"/>
    <col min="7428" max="7428" width="12.6875" style="194" customWidth="1"/>
    <col min="7429" max="7429" width="10.6875" style="194" customWidth="1"/>
    <col min="7430" max="7430" width="14.1875" style="194" customWidth="1"/>
    <col min="7431" max="7431" width="10" style="194" customWidth="1"/>
    <col min="7432" max="7432" width="11.5" style="194" customWidth="1"/>
    <col min="7433" max="7433" width="9" style="194"/>
    <col min="7434" max="7434" width="10.1875" style="194" customWidth="1"/>
    <col min="7435" max="7436" width="9" style="194"/>
    <col min="7437" max="7437" width="9.5" style="194" customWidth="1"/>
    <col min="7438" max="7438" width="11.125" style="194" customWidth="1"/>
    <col min="7439" max="7681" width="9" style="194"/>
    <col min="7682" max="7682" width="11.6875" style="194" customWidth="1"/>
    <col min="7683" max="7683" width="10.625" style="194" customWidth="1"/>
    <col min="7684" max="7684" width="12.6875" style="194" customWidth="1"/>
    <col min="7685" max="7685" width="10.6875" style="194" customWidth="1"/>
    <col min="7686" max="7686" width="14.1875" style="194" customWidth="1"/>
    <col min="7687" max="7687" width="10" style="194" customWidth="1"/>
    <col min="7688" max="7688" width="11.5" style="194" customWidth="1"/>
    <col min="7689" max="7689" width="9" style="194"/>
    <col min="7690" max="7690" width="10.1875" style="194" customWidth="1"/>
    <col min="7691" max="7692" width="9" style="194"/>
    <col min="7693" max="7693" width="9.5" style="194" customWidth="1"/>
    <col min="7694" max="7694" width="11.125" style="194" customWidth="1"/>
    <col min="7695" max="7937" width="9" style="194"/>
    <col min="7938" max="7938" width="11.6875" style="194" customWidth="1"/>
    <col min="7939" max="7939" width="10.625" style="194" customWidth="1"/>
    <col min="7940" max="7940" width="12.6875" style="194" customWidth="1"/>
    <col min="7941" max="7941" width="10.6875" style="194" customWidth="1"/>
    <col min="7942" max="7942" width="14.1875" style="194" customWidth="1"/>
    <col min="7943" max="7943" width="10" style="194" customWidth="1"/>
    <col min="7944" max="7944" width="11.5" style="194" customWidth="1"/>
    <col min="7945" max="7945" width="9" style="194"/>
    <col min="7946" max="7946" width="10.1875" style="194" customWidth="1"/>
    <col min="7947" max="7948" width="9" style="194"/>
    <col min="7949" max="7949" width="9.5" style="194" customWidth="1"/>
    <col min="7950" max="7950" width="11.125" style="194" customWidth="1"/>
    <col min="7951" max="8193" width="9" style="194"/>
    <col min="8194" max="8194" width="11.6875" style="194" customWidth="1"/>
    <col min="8195" max="8195" width="10.625" style="194" customWidth="1"/>
    <col min="8196" max="8196" width="12.6875" style="194" customWidth="1"/>
    <col min="8197" max="8197" width="10.6875" style="194" customWidth="1"/>
    <col min="8198" max="8198" width="14.1875" style="194" customWidth="1"/>
    <col min="8199" max="8199" width="10" style="194" customWidth="1"/>
    <col min="8200" max="8200" width="11.5" style="194" customWidth="1"/>
    <col min="8201" max="8201" width="9" style="194"/>
    <col min="8202" max="8202" width="10.1875" style="194" customWidth="1"/>
    <col min="8203" max="8204" width="9" style="194"/>
    <col min="8205" max="8205" width="9.5" style="194" customWidth="1"/>
    <col min="8206" max="8206" width="11.125" style="194" customWidth="1"/>
    <col min="8207" max="8449" width="9" style="194"/>
    <col min="8450" max="8450" width="11.6875" style="194" customWidth="1"/>
    <col min="8451" max="8451" width="10.625" style="194" customWidth="1"/>
    <col min="8452" max="8452" width="12.6875" style="194" customWidth="1"/>
    <col min="8453" max="8453" width="10.6875" style="194" customWidth="1"/>
    <col min="8454" max="8454" width="14.1875" style="194" customWidth="1"/>
    <col min="8455" max="8455" width="10" style="194" customWidth="1"/>
    <col min="8456" max="8456" width="11.5" style="194" customWidth="1"/>
    <col min="8457" max="8457" width="9" style="194"/>
    <col min="8458" max="8458" width="10.1875" style="194" customWidth="1"/>
    <col min="8459" max="8460" width="9" style="194"/>
    <col min="8461" max="8461" width="9.5" style="194" customWidth="1"/>
    <col min="8462" max="8462" width="11.125" style="194" customWidth="1"/>
    <col min="8463" max="8705" width="9" style="194"/>
    <col min="8706" max="8706" width="11.6875" style="194" customWidth="1"/>
    <col min="8707" max="8707" width="10.625" style="194" customWidth="1"/>
    <col min="8708" max="8708" width="12.6875" style="194" customWidth="1"/>
    <col min="8709" max="8709" width="10.6875" style="194" customWidth="1"/>
    <col min="8710" max="8710" width="14.1875" style="194" customWidth="1"/>
    <col min="8711" max="8711" width="10" style="194" customWidth="1"/>
    <col min="8712" max="8712" width="11.5" style="194" customWidth="1"/>
    <col min="8713" max="8713" width="9" style="194"/>
    <col min="8714" max="8714" width="10.1875" style="194" customWidth="1"/>
    <col min="8715" max="8716" width="9" style="194"/>
    <col min="8717" max="8717" width="9.5" style="194" customWidth="1"/>
    <col min="8718" max="8718" width="11.125" style="194" customWidth="1"/>
    <col min="8719" max="8961" width="9" style="194"/>
    <col min="8962" max="8962" width="11.6875" style="194" customWidth="1"/>
    <col min="8963" max="8963" width="10.625" style="194" customWidth="1"/>
    <col min="8964" max="8964" width="12.6875" style="194" customWidth="1"/>
    <col min="8965" max="8965" width="10.6875" style="194" customWidth="1"/>
    <col min="8966" max="8966" width="14.1875" style="194" customWidth="1"/>
    <col min="8967" max="8967" width="10" style="194" customWidth="1"/>
    <col min="8968" max="8968" width="11.5" style="194" customWidth="1"/>
    <col min="8969" max="8969" width="9" style="194"/>
    <col min="8970" max="8970" width="10.1875" style="194" customWidth="1"/>
    <col min="8971" max="8972" width="9" style="194"/>
    <col min="8973" max="8973" width="9.5" style="194" customWidth="1"/>
    <col min="8974" max="8974" width="11.125" style="194" customWidth="1"/>
    <col min="8975" max="9217" width="9" style="194"/>
    <col min="9218" max="9218" width="11.6875" style="194" customWidth="1"/>
    <col min="9219" max="9219" width="10.625" style="194" customWidth="1"/>
    <col min="9220" max="9220" width="12.6875" style="194" customWidth="1"/>
    <col min="9221" max="9221" width="10.6875" style="194" customWidth="1"/>
    <col min="9222" max="9222" width="14.1875" style="194" customWidth="1"/>
    <col min="9223" max="9223" width="10" style="194" customWidth="1"/>
    <col min="9224" max="9224" width="11.5" style="194" customWidth="1"/>
    <col min="9225" max="9225" width="9" style="194"/>
    <col min="9226" max="9226" width="10.1875" style="194" customWidth="1"/>
    <col min="9227" max="9228" width="9" style="194"/>
    <col min="9229" max="9229" width="9.5" style="194" customWidth="1"/>
    <col min="9230" max="9230" width="11.125" style="194" customWidth="1"/>
    <col min="9231" max="9473" width="9" style="194"/>
    <col min="9474" max="9474" width="11.6875" style="194" customWidth="1"/>
    <col min="9475" max="9475" width="10.625" style="194" customWidth="1"/>
    <col min="9476" max="9476" width="12.6875" style="194" customWidth="1"/>
    <col min="9477" max="9477" width="10.6875" style="194" customWidth="1"/>
    <col min="9478" max="9478" width="14.1875" style="194" customWidth="1"/>
    <col min="9479" max="9479" width="10" style="194" customWidth="1"/>
    <col min="9480" max="9480" width="11.5" style="194" customWidth="1"/>
    <col min="9481" max="9481" width="9" style="194"/>
    <col min="9482" max="9482" width="10.1875" style="194" customWidth="1"/>
    <col min="9483" max="9484" width="9" style="194"/>
    <col min="9485" max="9485" width="9.5" style="194" customWidth="1"/>
    <col min="9486" max="9486" width="11.125" style="194" customWidth="1"/>
    <col min="9487" max="9729" width="9" style="194"/>
    <col min="9730" max="9730" width="11.6875" style="194" customWidth="1"/>
    <col min="9731" max="9731" width="10.625" style="194" customWidth="1"/>
    <col min="9732" max="9732" width="12.6875" style="194" customWidth="1"/>
    <col min="9733" max="9733" width="10.6875" style="194" customWidth="1"/>
    <col min="9734" max="9734" width="14.1875" style="194" customWidth="1"/>
    <col min="9735" max="9735" width="10" style="194" customWidth="1"/>
    <col min="9736" max="9736" width="11.5" style="194" customWidth="1"/>
    <col min="9737" max="9737" width="9" style="194"/>
    <col min="9738" max="9738" width="10.1875" style="194" customWidth="1"/>
    <col min="9739" max="9740" width="9" style="194"/>
    <col min="9741" max="9741" width="9.5" style="194" customWidth="1"/>
    <col min="9742" max="9742" width="11.125" style="194" customWidth="1"/>
    <col min="9743" max="9985" width="9" style="194"/>
    <col min="9986" max="9986" width="11.6875" style="194" customWidth="1"/>
    <col min="9987" max="9987" width="10.625" style="194" customWidth="1"/>
    <col min="9988" max="9988" width="12.6875" style="194" customWidth="1"/>
    <col min="9989" max="9989" width="10.6875" style="194" customWidth="1"/>
    <col min="9990" max="9990" width="14.1875" style="194" customWidth="1"/>
    <col min="9991" max="9991" width="10" style="194" customWidth="1"/>
    <col min="9992" max="9992" width="11.5" style="194" customWidth="1"/>
    <col min="9993" max="9993" width="9" style="194"/>
    <col min="9994" max="9994" width="10.1875" style="194" customWidth="1"/>
    <col min="9995" max="9996" width="9" style="194"/>
    <col min="9997" max="9997" width="9.5" style="194" customWidth="1"/>
    <col min="9998" max="9998" width="11.125" style="194" customWidth="1"/>
    <col min="9999" max="10241" width="9" style="194"/>
    <col min="10242" max="10242" width="11.6875" style="194" customWidth="1"/>
    <col min="10243" max="10243" width="10.625" style="194" customWidth="1"/>
    <col min="10244" max="10244" width="12.6875" style="194" customWidth="1"/>
    <col min="10245" max="10245" width="10.6875" style="194" customWidth="1"/>
    <col min="10246" max="10246" width="14.1875" style="194" customWidth="1"/>
    <col min="10247" max="10247" width="10" style="194" customWidth="1"/>
    <col min="10248" max="10248" width="11.5" style="194" customWidth="1"/>
    <col min="10249" max="10249" width="9" style="194"/>
    <col min="10250" max="10250" width="10.1875" style="194" customWidth="1"/>
    <col min="10251" max="10252" width="9" style="194"/>
    <col min="10253" max="10253" width="9.5" style="194" customWidth="1"/>
    <col min="10254" max="10254" width="11.125" style="194" customWidth="1"/>
    <col min="10255" max="10497" width="9" style="194"/>
    <col min="10498" max="10498" width="11.6875" style="194" customWidth="1"/>
    <col min="10499" max="10499" width="10.625" style="194" customWidth="1"/>
    <col min="10500" max="10500" width="12.6875" style="194" customWidth="1"/>
    <col min="10501" max="10501" width="10.6875" style="194" customWidth="1"/>
    <col min="10502" max="10502" width="14.1875" style="194" customWidth="1"/>
    <col min="10503" max="10503" width="10" style="194" customWidth="1"/>
    <col min="10504" max="10504" width="11.5" style="194" customWidth="1"/>
    <col min="10505" max="10505" width="9" style="194"/>
    <col min="10506" max="10506" width="10.1875" style="194" customWidth="1"/>
    <col min="10507" max="10508" width="9" style="194"/>
    <col min="10509" max="10509" width="9.5" style="194" customWidth="1"/>
    <col min="10510" max="10510" width="11.125" style="194" customWidth="1"/>
    <col min="10511" max="10753" width="9" style="194"/>
    <col min="10754" max="10754" width="11.6875" style="194" customWidth="1"/>
    <col min="10755" max="10755" width="10.625" style="194" customWidth="1"/>
    <col min="10756" max="10756" width="12.6875" style="194" customWidth="1"/>
    <col min="10757" max="10757" width="10.6875" style="194" customWidth="1"/>
    <col min="10758" max="10758" width="14.1875" style="194" customWidth="1"/>
    <col min="10759" max="10759" width="10" style="194" customWidth="1"/>
    <col min="10760" max="10760" width="11.5" style="194" customWidth="1"/>
    <col min="10761" max="10761" width="9" style="194"/>
    <col min="10762" max="10762" width="10.1875" style="194" customWidth="1"/>
    <col min="10763" max="10764" width="9" style="194"/>
    <col min="10765" max="10765" width="9.5" style="194" customWidth="1"/>
    <col min="10766" max="10766" width="11.125" style="194" customWidth="1"/>
    <col min="10767" max="11009" width="9" style="194"/>
    <col min="11010" max="11010" width="11.6875" style="194" customWidth="1"/>
    <col min="11011" max="11011" width="10.625" style="194" customWidth="1"/>
    <col min="11012" max="11012" width="12.6875" style="194" customWidth="1"/>
    <col min="11013" max="11013" width="10.6875" style="194" customWidth="1"/>
    <col min="11014" max="11014" width="14.1875" style="194" customWidth="1"/>
    <col min="11015" max="11015" width="10" style="194" customWidth="1"/>
    <col min="11016" max="11016" width="11.5" style="194" customWidth="1"/>
    <col min="11017" max="11017" width="9" style="194"/>
    <col min="11018" max="11018" width="10.1875" style="194" customWidth="1"/>
    <col min="11019" max="11020" width="9" style="194"/>
    <col min="11021" max="11021" width="9.5" style="194" customWidth="1"/>
    <col min="11022" max="11022" width="11.125" style="194" customWidth="1"/>
    <col min="11023" max="11265" width="9" style="194"/>
    <col min="11266" max="11266" width="11.6875" style="194" customWidth="1"/>
    <col min="11267" max="11267" width="10.625" style="194" customWidth="1"/>
    <col min="11268" max="11268" width="12.6875" style="194" customWidth="1"/>
    <col min="11269" max="11269" width="10.6875" style="194" customWidth="1"/>
    <col min="11270" max="11270" width="14.1875" style="194" customWidth="1"/>
    <col min="11271" max="11271" width="10" style="194" customWidth="1"/>
    <col min="11272" max="11272" width="11.5" style="194" customWidth="1"/>
    <col min="11273" max="11273" width="9" style="194"/>
    <col min="11274" max="11274" width="10.1875" style="194" customWidth="1"/>
    <col min="11275" max="11276" width="9" style="194"/>
    <col min="11277" max="11277" width="9.5" style="194" customWidth="1"/>
    <col min="11278" max="11278" width="11.125" style="194" customWidth="1"/>
    <col min="11279" max="11521" width="9" style="194"/>
    <col min="11522" max="11522" width="11.6875" style="194" customWidth="1"/>
    <col min="11523" max="11523" width="10.625" style="194" customWidth="1"/>
    <col min="11524" max="11524" width="12.6875" style="194" customWidth="1"/>
    <col min="11525" max="11525" width="10.6875" style="194" customWidth="1"/>
    <col min="11526" max="11526" width="14.1875" style="194" customWidth="1"/>
    <col min="11527" max="11527" width="10" style="194" customWidth="1"/>
    <col min="11528" max="11528" width="11.5" style="194" customWidth="1"/>
    <col min="11529" max="11529" width="9" style="194"/>
    <col min="11530" max="11530" width="10.1875" style="194" customWidth="1"/>
    <col min="11531" max="11532" width="9" style="194"/>
    <col min="11533" max="11533" width="9.5" style="194" customWidth="1"/>
    <col min="11534" max="11534" width="11.125" style="194" customWidth="1"/>
    <col min="11535" max="11777" width="9" style="194"/>
    <col min="11778" max="11778" width="11.6875" style="194" customWidth="1"/>
    <col min="11779" max="11779" width="10.625" style="194" customWidth="1"/>
    <col min="11780" max="11780" width="12.6875" style="194" customWidth="1"/>
    <col min="11781" max="11781" width="10.6875" style="194" customWidth="1"/>
    <col min="11782" max="11782" width="14.1875" style="194" customWidth="1"/>
    <col min="11783" max="11783" width="10" style="194" customWidth="1"/>
    <col min="11784" max="11784" width="11.5" style="194" customWidth="1"/>
    <col min="11785" max="11785" width="9" style="194"/>
    <col min="11786" max="11786" width="10.1875" style="194" customWidth="1"/>
    <col min="11787" max="11788" width="9" style="194"/>
    <col min="11789" max="11789" width="9.5" style="194" customWidth="1"/>
    <col min="11790" max="11790" width="11.125" style="194" customWidth="1"/>
    <col min="11791" max="12033" width="9" style="194"/>
    <col min="12034" max="12034" width="11.6875" style="194" customWidth="1"/>
    <col min="12035" max="12035" width="10.625" style="194" customWidth="1"/>
    <col min="12036" max="12036" width="12.6875" style="194" customWidth="1"/>
    <col min="12037" max="12037" width="10.6875" style="194" customWidth="1"/>
    <col min="12038" max="12038" width="14.1875" style="194" customWidth="1"/>
    <col min="12039" max="12039" width="10" style="194" customWidth="1"/>
    <col min="12040" max="12040" width="11.5" style="194" customWidth="1"/>
    <col min="12041" max="12041" width="9" style="194"/>
    <col min="12042" max="12042" width="10.1875" style="194" customWidth="1"/>
    <col min="12043" max="12044" width="9" style="194"/>
    <col min="12045" max="12045" width="9.5" style="194" customWidth="1"/>
    <col min="12046" max="12046" width="11.125" style="194" customWidth="1"/>
    <col min="12047" max="12289" width="9" style="194"/>
    <col min="12290" max="12290" width="11.6875" style="194" customWidth="1"/>
    <col min="12291" max="12291" width="10.625" style="194" customWidth="1"/>
    <col min="12292" max="12292" width="12.6875" style="194" customWidth="1"/>
    <col min="12293" max="12293" width="10.6875" style="194" customWidth="1"/>
    <col min="12294" max="12294" width="14.1875" style="194" customWidth="1"/>
    <col min="12295" max="12295" width="10" style="194" customWidth="1"/>
    <col min="12296" max="12296" width="11.5" style="194" customWidth="1"/>
    <col min="12297" max="12297" width="9" style="194"/>
    <col min="12298" max="12298" width="10.1875" style="194" customWidth="1"/>
    <col min="12299" max="12300" width="9" style="194"/>
    <col min="12301" max="12301" width="9.5" style="194" customWidth="1"/>
    <col min="12302" max="12302" width="11.125" style="194" customWidth="1"/>
    <col min="12303" max="12545" width="9" style="194"/>
    <col min="12546" max="12546" width="11.6875" style="194" customWidth="1"/>
    <col min="12547" max="12547" width="10.625" style="194" customWidth="1"/>
    <col min="12548" max="12548" width="12.6875" style="194" customWidth="1"/>
    <col min="12549" max="12549" width="10.6875" style="194" customWidth="1"/>
    <col min="12550" max="12550" width="14.1875" style="194" customWidth="1"/>
    <col min="12551" max="12551" width="10" style="194" customWidth="1"/>
    <col min="12552" max="12552" width="11.5" style="194" customWidth="1"/>
    <col min="12553" max="12553" width="9" style="194"/>
    <col min="12554" max="12554" width="10.1875" style="194" customWidth="1"/>
    <col min="12555" max="12556" width="9" style="194"/>
    <col min="12557" max="12557" width="9.5" style="194" customWidth="1"/>
    <col min="12558" max="12558" width="11.125" style="194" customWidth="1"/>
    <col min="12559" max="12801" width="9" style="194"/>
    <col min="12802" max="12802" width="11.6875" style="194" customWidth="1"/>
    <col min="12803" max="12803" width="10.625" style="194" customWidth="1"/>
    <col min="12804" max="12804" width="12.6875" style="194" customWidth="1"/>
    <col min="12805" max="12805" width="10.6875" style="194" customWidth="1"/>
    <col min="12806" max="12806" width="14.1875" style="194" customWidth="1"/>
    <col min="12807" max="12807" width="10" style="194" customWidth="1"/>
    <col min="12808" max="12808" width="11.5" style="194" customWidth="1"/>
    <col min="12809" max="12809" width="9" style="194"/>
    <col min="12810" max="12810" width="10.1875" style="194" customWidth="1"/>
    <col min="12811" max="12812" width="9" style="194"/>
    <col min="12813" max="12813" width="9.5" style="194" customWidth="1"/>
    <col min="12814" max="12814" width="11.125" style="194" customWidth="1"/>
    <col min="12815" max="13057" width="9" style="194"/>
    <col min="13058" max="13058" width="11.6875" style="194" customWidth="1"/>
    <col min="13059" max="13059" width="10.625" style="194" customWidth="1"/>
    <col min="13060" max="13060" width="12.6875" style="194" customWidth="1"/>
    <col min="13061" max="13061" width="10.6875" style="194" customWidth="1"/>
    <col min="13062" max="13062" width="14.1875" style="194" customWidth="1"/>
    <col min="13063" max="13063" width="10" style="194" customWidth="1"/>
    <col min="13064" max="13064" width="11.5" style="194" customWidth="1"/>
    <col min="13065" max="13065" width="9" style="194"/>
    <col min="13066" max="13066" width="10.1875" style="194" customWidth="1"/>
    <col min="13067" max="13068" width="9" style="194"/>
    <col min="13069" max="13069" width="9.5" style="194" customWidth="1"/>
    <col min="13070" max="13070" width="11.125" style="194" customWidth="1"/>
    <col min="13071" max="13313" width="9" style="194"/>
    <col min="13314" max="13314" width="11.6875" style="194" customWidth="1"/>
    <col min="13315" max="13315" width="10.625" style="194" customWidth="1"/>
    <col min="13316" max="13316" width="12.6875" style="194" customWidth="1"/>
    <col min="13317" max="13317" width="10.6875" style="194" customWidth="1"/>
    <col min="13318" max="13318" width="14.1875" style="194" customWidth="1"/>
    <col min="13319" max="13319" width="10" style="194" customWidth="1"/>
    <col min="13320" max="13320" width="11.5" style="194" customWidth="1"/>
    <col min="13321" max="13321" width="9" style="194"/>
    <col min="13322" max="13322" width="10.1875" style="194" customWidth="1"/>
    <col min="13323" max="13324" width="9" style="194"/>
    <col min="13325" max="13325" width="9.5" style="194" customWidth="1"/>
    <col min="13326" max="13326" width="11.125" style="194" customWidth="1"/>
    <col min="13327" max="13569" width="9" style="194"/>
    <col min="13570" max="13570" width="11.6875" style="194" customWidth="1"/>
    <col min="13571" max="13571" width="10.625" style="194" customWidth="1"/>
    <col min="13572" max="13572" width="12.6875" style="194" customWidth="1"/>
    <col min="13573" max="13573" width="10.6875" style="194" customWidth="1"/>
    <col min="13574" max="13574" width="14.1875" style="194" customWidth="1"/>
    <col min="13575" max="13575" width="10" style="194" customWidth="1"/>
    <col min="13576" max="13576" width="11.5" style="194" customWidth="1"/>
    <col min="13577" max="13577" width="9" style="194"/>
    <col min="13578" max="13578" width="10.1875" style="194" customWidth="1"/>
    <col min="13579" max="13580" width="9" style="194"/>
    <col min="13581" max="13581" width="9.5" style="194" customWidth="1"/>
    <col min="13582" max="13582" width="11.125" style="194" customWidth="1"/>
    <col min="13583" max="13825" width="9" style="194"/>
    <col min="13826" max="13826" width="11.6875" style="194" customWidth="1"/>
    <col min="13827" max="13827" width="10.625" style="194" customWidth="1"/>
    <col min="13828" max="13828" width="12.6875" style="194" customWidth="1"/>
    <col min="13829" max="13829" width="10.6875" style="194" customWidth="1"/>
    <col min="13830" max="13830" width="14.1875" style="194" customWidth="1"/>
    <col min="13831" max="13831" width="10" style="194" customWidth="1"/>
    <col min="13832" max="13832" width="11.5" style="194" customWidth="1"/>
    <col min="13833" max="13833" width="9" style="194"/>
    <col min="13834" max="13834" width="10.1875" style="194" customWidth="1"/>
    <col min="13835" max="13836" width="9" style="194"/>
    <col min="13837" max="13837" width="9.5" style="194" customWidth="1"/>
    <col min="13838" max="13838" width="11.125" style="194" customWidth="1"/>
    <col min="13839" max="14081" width="9" style="194"/>
    <col min="14082" max="14082" width="11.6875" style="194" customWidth="1"/>
    <col min="14083" max="14083" width="10.625" style="194" customWidth="1"/>
    <col min="14084" max="14084" width="12.6875" style="194" customWidth="1"/>
    <col min="14085" max="14085" width="10.6875" style="194" customWidth="1"/>
    <col min="14086" max="14086" width="14.1875" style="194" customWidth="1"/>
    <col min="14087" max="14087" width="10" style="194" customWidth="1"/>
    <col min="14088" max="14088" width="11.5" style="194" customWidth="1"/>
    <col min="14089" max="14089" width="9" style="194"/>
    <col min="14090" max="14090" width="10.1875" style="194" customWidth="1"/>
    <col min="14091" max="14092" width="9" style="194"/>
    <col min="14093" max="14093" width="9.5" style="194" customWidth="1"/>
    <col min="14094" max="14094" width="11.125" style="194" customWidth="1"/>
    <col min="14095" max="14337" width="9" style="194"/>
    <col min="14338" max="14338" width="11.6875" style="194" customWidth="1"/>
    <col min="14339" max="14339" width="10.625" style="194" customWidth="1"/>
    <col min="14340" max="14340" width="12.6875" style="194" customWidth="1"/>
    <col min="14341" max="14341" width="10.6875" style="194" customWidth="1"/>
    <col min="14342" max="14342" width="14.1875" style="194" customWidth="1"/>
    <col min="14343" max="14343" width="10" style="194" customWidth="1"/>
    <col min="14344" max="14344" width="11.5" style="194" customWidth="1"/>
    <col min="14345" max="14345" width="9" style="194"/>
    <col min="14346" max="14346" width="10.1875" style="194" customWidth="1"/>
    <col min="14347" max="14348" width="9" style="194"/>
    <col min="14349" max="14349" width="9.5" style="194" customWidth="1"/>
    <col min="14350" max="14350" width="11.125" style="194" customWidth="1"/>
    <col min="14351" max="14593" width="9" style="194"/>
    <col min="14594" max="14594" width="11.6875" style="194" customWidth="1"/>
    <col min="14595" max="14595" width="10.625" style="194" customWidth="1"/>
    <col min="14596" max="14596" width="12.6875" style="194" customWidth="1"/>
    <col min="14597" max="14597" width="10.6875" style="194" customWidth="1"/>
    <col min="14598" max="14598" width="14.1875" style="194" customWidth="1"/>
    <col min="14599" max="14599" width="10" style="194" customWidth="1"/>
    <col min="14600" max="14600" width="11.5" style="194" customWidth="1"/>
    <col min="14601" max="14601" width="9" style="194"/>
    <col min="14602" max="14602" width="10.1875" style="194" customWidth="1"/>
    <col min="14603" max="14604" width="9" style="194"/>
    <col min="14605" max="14605" width="9.5" style="194" customWidth="1"/>
    <col min="14606" max="14606" width="11.125" style="194" customWidth="1"/>
    <col min="14607" max="14849" width="9" style="194"/>
    <col min="14850" max="14850" width="11.6875" style="194" customWidth="1"/>
    <col min="14851" max="14851" width="10.625" style="194" customWidth="1"/>
    <col min="14852" max="14852" width="12.6875" style="194" customWidth="1"/>
    <col min="14853" max="14853" width="10.6875" style="194" customWidth="1"/>
    <col min="14854" max="14854" width="14.1875" style="194" customWidth="1"/>
    <col min="14855" max="14855" width="10" style="194" customWidth="1"/>
    <col min="14856" max="14856" width="11.5" style="194" customWidth="1"/>
    <col min="14857" max="14857" width="9" style="194"/>
    <col min="14858" max="14858" width="10.1875" style="194" customWidth="1"/>
    <col min="14859" max="14860" width="9" style="194"/>
    <col min="14861" max="14861" width="9.5" style="194" customWidth="1"/>
    <col min="14862" max="14862" width="11.125" style="194" customWidth="1"/>
    <col min="14863" max="15105" width="9" style="194"/>
    <col min="15106" max="15106" width="11.6875" style="194" customWidth="1"/>
    <col min="15107" max="15107" width="10.625" style="194" customWidth="1"/>
    <col min="15108" max="15108" width="12.6875" style="194" customWidth="1"/>
    <col min="15109" max="15109" width="10.6875" style="194" customWidth="1"/>
    <col min="15110" max="15110" width="14.1875" style="194" customWidth="1"/>
    <col min="15111" max="15111" width="10" style="194" customWidth="1"/>
    <col min="15112" max="15112" width="11.5" style="194" customWidth="1"/>
    <col min="15113" max="15113" width="9" style="194"/>
    <col min="15114" max="15114" width="10.1875" style="194" customWidth="1"/>
    <col min="15115" max="15116" width="9" style="194"/>
    <col min="15117" max="15117" width="9.5" style="194" customWidth="1"/>
    <col min="15118" max="15118" width="11.125" style="194" customWidth="1"/>
    <col min="15119" max="15361" width="9" style="194"/>
    <col min="15362" max="15362" width="11.6875" style="194" customWidth="1"/>
    <col min="15363" max="15363" width="10.625" style="194" customWidth="1"/>
    <col min="15364" max="15364" width="12.6875" style="194" customWidth="1"/>
    <col min="15365" max="15365" width="10.6875" style="194" customWidth="1"/>
    <col min="15366" max="15366" width="14.1875" style="194" customWidth="1"/>
    <col min="15367" max="15367" width="10" style="194" customWidth="1"/>
    <col min="15368" max="15368" width="11.5" style="194" customWidth="1"/>
    <col min="15369" max="15369" width="9" style="194"/>
    <col min="15370" max="15370" width="10.1875" style="194" customWidth="1"/>
    <col min="15371" max="15372" width="9" style="194"/>
    <col min="15373" max="15373" width="9.5" style="194" customWidth="1"/>
    <col min="15374" max="15374" width="11.125" style="194" customWidth="1"/>
    <col min="15375" max="15617" width="9" style="194"/>
    <col min="15618" max="15618" width="11.6875" style="194" customWidth="1"/>
    <col min="15619" max="15619" width="10.625" style="194" customWidth="1"/>
    <col min="15620" max="15620" width="12.6875" style="194" customWidth="1"/>
    <col min="15621" max="15621" width="10.6875" style="194" customWidth="1"/>
    <col min="15622" max="15622" width="14.1875" style="194" customWidth="1"/>
    <col min="15623" max="15623" width="10" style="194" customWidth="1"/>
    <col min="15624" max="15624" width="11.5" style="194" customWidth="1"/>
    <col min="15625" max="15625" width="9" style="194"/>
    <col min="15626" max="15626" width="10.1875" style="194" customWidth="1"/>
    <col min="15627" max="15628" width="9" style="194"/>
    <col min="15629" max="15629" width="9.5" style="194" customWidth="1"/>
    <col min="15630" max="15630" width="11.125" style="194" customWidth="1"/>
    <col min="15631" max="15873" width="9" style="194"/>
    <col min="15874" max="15874" width="11.6875" style="194" customWidth="1"/>
    <col min="15875" max="15875" width="10.625" style="194" customWidth="1"/>
    <col min="15876" max="15876" width="12.6875" style="194" customWidth="1"/>
    <col min="15877" max="15877" width="10.6875" style="194" customWidth="1"/>
    <col min="15878" max="15878" width="14.1875" style="194" customWidth="1"/>
    <col min="15879" max="15879" width="10" style="194" customWidth="1"/>
    <col min="15880" max="15880" width="11.5" style="194" customWidth="1"/>
    <col min="15881" max="15881" width="9" style="194"/>
    <col min="15882" max="15882" width="10.1875" style="194" customWidth="1"/>
    <col min="15883" max="15884" width="9" style="194"/>
    <col min="15885" max="15885" width="9.5" style="194" customWidth="1"/>
    <col min="15886" max="15886" width="11.125" style="194" customWidth="1"/>
    <col min="15887" max="16129" width="9" style="194"/>
    <col min="16130" max="16130" width="11.6875" style="194" customWidth="1"/>
    <col min="16131" max="16131" width="10.625" style="194" customWidth="1"/>
    <col min="16132" max="16132" width="12.6875" style="194" customWidth="1"/>
    <col min="16133" max="16133" width="10.6875" style="194" customWidth="1"/>
    <col min="16134" max="16134" width="14.1875" style="194" customWidth="1"/>
    <col min="16135" max="16135" width="10" style="194" customWidth="1"/>
    <col min="16136" max="16136" width="11.5" style="194" customWidth="1"/>
    <col min="16137" max="16137" width="9" style="194"/>
    <col min="16138" max="16138" width="10.1875" style="194" customWidth="1"/>
    <col min="16139" max="16140" width="9" style="194"/>
    <col min="16141" max="16141" width="9.5" style="194" customWidth="1"/>
    <col min="16142" max="16142" width="11.125" style="194" customWidth="1"/>
    <col min="16143" max="16384" width="9" style="194"/>
  </cols>
  <sheetData>
    <row r="1" spans="1:13" ht="30.75" customHeight="1" thickBot="1" x14ac:dyDescent="0.65">
      <c r="A1" s="185" t="s">
        <v>320</v>
      </c>
      <c r="B1" s="186"/>
      <c r="C1" s="186"/>
      <c r="D1" s="186"/>
      <c r="E1" s="187"/>
      <c r="F1" s="188" t="s">
        <v>321</v>
      </c>
      <c r="G1" s="189"/>
      <c r="H1" s="189">
        <f>N19</f>
        <v>0</v>
      </c>
      <c r="I1" s="190"/>
      <c r="J1" s="191" t="s">
        <v>322</v>
      </c>
      <c r="K1" s="191"/>
      <c r="L1" s="192">
        <f>H1*12</f>
        <v>0</v>
      </c>
      <c r="M1" s="193"/>
    </row>
    <row r="2" spans="1:13" ht="17.25" thickBot="1" x14ac:dyDescent="0.65">
      <c r="A2" s="195" t="s">
        <v>323</v>
      </c>
      <c r="B2" s="196"/>
      <c r="C2" s="196"/>
      <c r="D2" s="196"/>
      <c r="E2" s="196"/>
      <c r="F2" s="197"/>
      <c r="G2" s="197"/>
      <c r="H2" s="197"/>
      <c r="I2" s="197"/>
      <c r="J2" s="196"/>
      <c r="K2" s="198"/>
      <c r="L2" s="199" t="s">
        <v>324</v>
      </c>
      <c r="M2" s="200" t="s">
        <v>324</v>
      </c>
    </row>
    <row r="3" spans="1:13" ht="17.25" thickBot="1" x14ac:dyDescent="0.65">
      <c r="A3" s="201" t="s">
        <v>325</v>
      </c>
      <c r="B3" s="202"/>
      <c r="C3" s="202"/>
      <c r="D3" s="202"/>
      <c r="E3" s="202"/>
      <c r="F3" s="202"/>
      <c r="G3" s="202"/>
      <c r="H3" s="202"/>
      <c r="I3" s="203"/>
      <c r="J3" s="204"/>
      <c r="K3" s="205" t="s">
        <v>326</v>
      </c>
      <c r="L3" s="206" t="s">
        <v>327</v>
      </c>
      <c r="M3" s="207" t="s">
        <v>327</v>
      </c>
    </row>
    <row r="4" spans="1:13" ht="17.25" thickBot="1" x14ac:dyDescent="0.65">
      <c r="A4" s="208" t="s">
        <v>328</v>
      </c>
      <c r="B4" s="209"/>
      <c r="C4" s="209"/>
      <c r="D4" s="209"/>
      <c r="E4" s="209"/>
      <c r="F4" s="209"/>
      <c r="G4" s="210"/>
      <c r="H4" s="211"/>
      <c r="I4" s="212" t="s">
        <v>329</v>
      </c>
      <c r="J4" s="213"/>
      <c r="K4" s="214" t="s">
        <v>327</v>
      </c>
      <c r="L4" s="215"/>
      <c r="M4" s="216"/>
    </row>
    <row r="5" spans="1:13" ht="19.5" customHeight="1" thickBot="1" x14ac:dyDescent="0.65">
      <c r="A5" s="217" t="s">
        <v>330</v>
      </c>
      <c r="B5" s="218" t="s">
        <v>331</v>
      </c>
      <c r="C5" s="217" t="s">
        <v>332</v>
      </c>
      <c r="D5" s="218" t="s">
        <v>331</v>
      </c>
      <c r="E5" s="217" t="s">
        <v>333</v>
      </c>
      <c r="F5" s="218" t="s">
        <v>331</v>
      </c>
      <c r="G5" s="217" t="s">
        <v>334</v>
      </c>
      <c r="H5" s="218" t="s">
        <v>331</v>
      </c>
      <c r="I5" s="219"/>
      <c r="J5" s="218" t="s">
        <v>331</v>
      </c>
      <c r="K5" s="220"/>
      <c r="L5" s="215"/>
      <c r="M5" s="216" t="s">
        <v>331</v>
      </c>
    </row>
    <row r="6" spans="1:13" s="225" customFormat="1" ht="20.100000000000001" customHeight="1" thickBot="1" x14ac:dyDescent="0.65">
      <c r="A6" s="221" t="s">
        <v>335</v>
      </c>
      <c r="B6" s="222"/>
      <c r="C6" s="223" t="s">
        <v>336</v>
      </c>
      <c r="D6" s="222"/>
      <c r="E6" s="223" t="s">
        <v>337</v>
      </c>
      <c r="F6" s="222"/>
      <c r="G6" s="223" t="s">
        <v>338</v>
      </c>
      <c r="H6" s="222"/>
      <c r="I6" s="223" t="s">
        <v>339</v>
      </c>
      <c r="J6" s="222"/>
      <c r="K6" s="224"/>
      <c r="L6" s="223" t="s">
        <v>340</v>
      </c>
      <c r="M6" s="222"/>
    </row>
    <row r="7" spans="1:13" s="225" customFormat="1" ht="20.100000000000001" customHeight="1" thickBot="1" x14ac:dyDescent="0.65">
      <c r="A7" s="223" t="s">
        <v>341</v>
      </c>
      <c r="B7" s="222"/>
      <c r="C7" s="226" t="s">
        <v>342</v>
      </c>
      <c r="D7" s="222"/>
      <c r="E7" s="223" t="s">
        <v>343</v>
      </c>
      <c r="F7" s="222"/>
      <c r="G7" s="223" t="s">
        <v>344</v>
      </c>
      <c r="H7" s="222"/>
      <c r="I7" s="223" t="s">
        <v>345</v>
      </c>
      <c r="J7" s="222"/>
      <c r="K7" s="224"/>
      <c r="L7" s="223" t="s">
        <v>346</v>
      </c>
      <c r="M7" s="222"/>
    </row>
    <row r="8" spans="1:13" s="225" customFormat="1" ht="20.100000000000001" customHeight="1" thickBot="1" x14ac:dyDescent="0.65">
      <c r="A8" s="227" t="s">
        <v>346</v>
      </c>
      <c r="B8" s="222"/>
      <c r="C8" s="227" t="s">
        <v>347</v>
      </c>
      <c r="D8" s="222"/>
      <c r="E8" s="227" t="s">
        <v>348</v>
      </c>
      <c r="F8" s="222"/>
      <c r="G8" s="227" t="s">
        <v>349</v>
      </c>
      <c r="H8" s="222"/>
      <c r="I8" s="227" t="s">
        <v>350</v>
      </c>
      <c r="J8" s="222"/>
      <c r="K8" s="228"/>
      <c r="L8" s="227" t="s">
        <v>351</v>
      </c>
      <c r="M8" s="222"/>
    </row>
    <row r="9" spans="1:13" s="225" customFormat="1" ht="20.100000000000001" customHeight="1" thickBot="1" x14ac:dyDescent="0.65">
      <c r="A9" s="223" t="s">
        <v>172</v>
      </c>
      <c r="B9" s="222"/>
      <c r="C9" s="221" t="s">
        <v>352</v>
      </c>
      <c r="D9" s="222"/>
      <c r="E9" s="223" t="s">
        <v>353</v>
      </c>
      <c r="F9" s="222"/>
      <c r="G9" s="223" t="s">
        <v>354</v>
      </c>
      <c r="H9" s="222"/>
      <c r="I9" s="223" t="s">
        <v>355</v>
      </c>
      <c r="J9" s="222"/>
      <c r="K9" s="224"/>
      <c r="L9" s="223" t="s">
        <v>356</v>
      </c>
      <c r="M9" s="222"/>
    </row>
    <row r="10" spans="1:13" s="225" customFormat="1" ht="20.100000000000001" customHeight="1" thickBot="1" x14ac:dyDescent="0.65">
      <c r="A10" s="223" t="s">
        <v>173</v>
      </c>
      <c r="B10" s="222"/>
      <c r="C10" s="223" t="s">
        <v>357</v>
      </c>
      <c r="D10" s="222"/>
      <c r="E10" s="223" t="s">
        <v>358</v>
      </c>
      <c r="F10" s="222"/>
      <c r="G10" s="223" t="s">
        <v>359</v>
      </c>
      <c r="H10" s="222"/>
      <c r="I10" s="223" t="s">
        <v>360</v>
      </c>
      <c r="J10" s="222"/>
      <c r="K10" s="224"/>
      <c r="L10" s="224"/>
      <c r="M10" s="222"/>
    </row>
    <row r="11" spans="1:13" s="225" customFormat="1" ht="20.100000000000001" customHeight="1" thickBot="1" x14ac:dyDescent="0.65">
      <c r="A11" s="223" t="s">
        <v>361</v>
      </c>
      <c r="B11" s="222"/>
      <c r="C11" s="223" t="s">
        <v>348</v>
      </c>
      <c r="D11" s="222"/>
      <c r="E11" s="223" t="s">
        <v>362</v>
      </c>
      <c r="F11" s="222"/>
      <c r="G11" s="223" t="s">
        <v>363</v>
      </c>
      <c r="H11" s="222"/>
      <c r="I11" s="221" t="s">
        <v>364</v>
      </c>
      <c r="J11" s="222"/>
      <c r="K11" s="224"/>
      <c r="L11" s="224"/>
      <c r="M11" s="222"/>
    </row>
    <row r="12" spans="1:13" s="225" customFormat="1" ht="20.100000000000001" customHeight="1" thickBot="1" x14ac:dyDescent="0.65">
      <c r="A12" s="223" t="s">
        <v>365</v>
      </c>
      <c r="B12" s="222"/>
      <c r="C12" s="229" t="s">
        <v>366</v>
      </c>
      <c r="D12" s="222"/>
      <c r="E12" s="223" t="s">
        <v>367</v>
      </c>
      <c r="F12" s="222"/>
      <c r="G12" s="223" t="s">
        <v>368</v>
      </c>
      <c r="H12" s="222"/>
      <c r="I12" s="223" t="s">
        <v>369</v>
      </c>
      <c r="J12" s="222"/>
      <c r="K12" s="224"/>
      <c r="L12" s="224"/>
      <c r="M12" s="222"/>
    </row>
    <row r="13" spans="1:13" s="225" customFormat="1" ht="20.100000000000001" customHeight="1" thickBot="1" x14ac:dyDescent="0.65">
      <c r="A13" s="223" t="s">
        <v>370</v>
      </c>
      <c r="B13" s="222"/>
      <c r="C13" s="229" t="s">
        <v>371</v>
      </c>
      <c r="D13" s="222"/>
      <c r="E13" s="223" t="s">
        <v>372</v>
      </c>
      <c r="F13" s="222"/>
      <c r="G13" s="223" t="s">
        <v>373</v>
      </c>
      <c r="H13" s="222"/>
      <c r="I13" s="223" t="s">
        <v>374</v>
      </c>
      <c r="J13" s="222"/>
      <c r="K13" s="224"/>
      <c r="L13" s="224"/>
      <c r="M13" s="222"/>
    </row>
    <row r="14" spans="1:13" s="225" customFormat="1" ht="20.100000000000001" customHeight="1" thickBot="1" x14ac:dyDescent="0.65">
      <c r="A14" s="223" t="s">
        <v>375</v>
      </c>
      <c r="B14" s="222"/>
      <c r="C14" s="229" t="s">
        <v>376</v>
      </c>
      <c r="D14" s="222"/>
      <c r="E14" s="223" t="s">
        <v>377</v>
      </c>
      <c r="F14" s="222"/>
      <c r="G14" s="229" t="s">
        <v>378</v>
      </c>
      <c r="H14" s="222"/>
      <c r="I14" s="223" t="s">
        <v>379</v>
      </c>
      <c r="J14" s="222"/>
      <c r="K14" s="224"/>
      <c r="L14" s="224"/>
      <c r="M14" s="222"/>
    </row>
    <row r="15" spans="1:13" s="225" customFormat="1" ht="20.100000000000001" customHeight="1" thickBot="1" x14ac:dyDescent="0.65">
      <c r="A15" s="223" t="s">
        <v>380</v>
      </c>
      <c r="B15" s="222"/>
      <c r="C15" s="229" t="s">
        <v>381</v>
      </c>
      <c r="D15" s="222"/>
      <c r="E15" s="223" t="s">
        <v>382</v>
      </c>
      <c r="F15" s="222"/>
      <c r="G15" s="224"/>
      <c r="H15" s="222"/>
      <c r="I15" s="223" t="s">
        <v>348</v>
      </c>
      <c r="J15" s="222"/>
      <c r="K15" s="224"/>
      <c r="L15" s="224"/>
      <c r="M15" s="222"/>
    </row>
    <row r="16" spans="1:13" s="225" customFormat="1" ht="20.100000000000001" customHeight="1" thickBot="1" x14ac:dyDescent="0.65">
      <c r="A16" s="224"/>
      <c r="B16" s="222"/>
      <c r="C16" s="229" t="s">
        <v>381</v>
      </c>
      <c r="D16" s="222"/>
      <c r="E16" s="223" t="s">
        <v>383</v>
      </c>
      <c r="F16" s="222"/>
      <c r="G16" s="224"/>
      <c r="H16" s="222"/>
      <c r="I16" s="223" t="s">
        <v>384</v>
      </c>
      <c r="J16" s="222"/>
      <c r="K16" s="224"/>
      <c r="L16" s="224"/>
      <c r="M16" s="222"/>
    </row>
    <row r="17" spans="1:14" s="225" customFormat="1" ht="20.100000000000001" customHeight="1" thickBot="1" x14ac:dyDescent="0.65">
      <c r="A17" s="224"/>
      <c r="B17" s="222"/>
      <c r="C17" s="224"/>
      <c r="D17" s="222"/>
      <c r="E17" s="224"/>
      <c r="F17" s="222">
        <v>0</v>
      </c>
      <c r="G17" s="224"/>
      <c r="H17" s="222"/>
      <c r="I17" s="223" t="s">
        <v>385</v>
      </c>
      <c r="J17" s="222"/>
      <c r="K17" s="224"/>
      <c r="L17" s="224"/>
      <c r="M17" s="222"/>
    </row>
    <row r="18" spans="1:14" s="225" customFormat="1" ht="20.100000000000001" customHeight="1" thickBot="1" x14ac:dyDescent="0.65">
      <c r="A18" s="224"/>
      <c r="B18" s="222">
        <v>0</v>
      </c>
      <c r="C18" s="224"/>
      <c r="D18" s="222">
        <v>0</v>
      </c>
      <c r="E18" s="224"/>
      <c r="F18" s="222">
        <v>0</v>
      </c>
      <c r="G18" s="224"/>
      <c r="H18" s="222">
        <v>0</v>
      </c>
      <c r="I18" s="224"/>
      <c r="J18" s="222"/>
      <c r="K18" s="224"/>
      <c r="L18" s="224"/>
      <c r="M18" s="222">
        <v>0</v>
      </c>
    </row>
    <row r="19" spans="1:14" s="225" customFormat="1" ht="20.100000000000001" customHeight="1" thickBot="1" x14ac:dyDescent="0.65">
      <c r="A19" s="230"/>
      <c r="B19" s="231">
        <f>SUM(B6:B18)</f>
        <v>0</v>
      </c>
      <c r="C19" s="230"/>
      <c r="D19" s="231">
        <f>SUM(D6:D18)</f>
        <v>0</v>
      </c>
      <c r="E19" s="230"/>
      <c r="F19" s="231">
        <f>SUM(F6:F18)</f>
        <v>0</v>
      </c>
      <c r="G19" s="230"/>
      <c r="H19" s="231">
        <f>SUM(H6:H18)</f>
        <v>0</v>
      </c>
      <c r="I19" s="230"/>
      <c r="J19" s="231">
        <f>SUM(J6:J18)</f>
        <v>0</v>
      </c>
      <c r="K19" s="230"/>
      <c r="L19" s="230"/>
      <c r="M19" s="231">
        <f>SUM(M6:M18)</f>
        <v>0</v>
      </c>
      <c r="N19" s="232">
        <f>SUM(B19:M19)</f>
        <v>0</v>
      </c>
    </row>
    <row r="23" spans="1:14" ht="29.25" customHeight="1" x14ac:dyDescent="0.6"/>
  </sheetData>
  <mergeCells count="8">
    <mergeCell ref="A3:I3"/>
    <mergeCell ref="A4:G4"/>
    <mergeCell ref="A1:D1"/>
    <mergeCell ref="F1:G1"/>
    <mergeCell ref="H1:I1"/>
    <mergeCell ref="J1:K1"/>
    <mergeCell ref="L1:M1"/>
    <mergeCell ref="A2:K2"/>
  </mergeCells>
  <phoneticPr fontId="4" type="noConversion"/>
  <pageMargins left="0.7" right="0.7" top="0.75" bottom="0.75" header="0.3" footer="0.3"/>
  <pageSetup paperSize="9" orientation="portrait" horizont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1C55F-71B8-49C8-A189-06CA9BF9C5E1}">
  <dimension ref="A1:K22"/>
  <sheetViews>
    <sheetView zoomScale="115" zoomScaleNormal="115" workbookViewId="0">
      <selection activeCell="D16" sqref="D16"/>
    </sheetView>
  </sheetViews>
  <sheetFormatPr defaultRowHeight="15.75" x14ac:dyDescent="0.6"/>
  <cols>
    <col min="1" max="1" width="3" style="235" bestFit="1" customWidth="1"/>
    <col min="2" max="2" width="11.625" style="236" customWidth="1"/>
    <col min="3" max="3" width="20.375" style="235" customWidth="1"/>
    <col min="4" max="4" width="8.5625" style="235" bestFit="1" customWidth="1"/>
    <col min="5" max="5" width="12.4375" style="235" customWidth="1"/>
    <col min="6" max="6" width="7.75" style="235" bestFit="1" customWidth="1"/>
    <col min="7" max="7" width="10.5" style="235" bestFit="1" customWidth="1"/>
    <col min="8" max="8" width="13.5625" style="235" customWidth="1"/>
    <col min="9" max="9" width="7.5" style="235" bestFit="1" customWidth="1"/>
    <col min="10" max="10" width="13.0625" style="235" customWidth="1"/>
    <col min="11" max="11" width="19.9375" style="235" bestFit="1" customWidth="1"/>
    <col min="12" max="16384" width="9" style="235"/>
  </cols>
  <sheetData>
    <row r="1" spans="1:11" x14ac:dyDescent="0.6">
      <c r="A1" s="237" t="s">
        <v>416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1" x14ac:dyDescent="0.6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</row>
    <row r="4" spans="1:11" ht="16.149999999999999" thickBot="1" x14ac:dyDescent="0.65">
      <c r="C4" s="235" t="s">
        <v>419</v>
      </c>
      <c r="E4" s="261">
        <f>SUM(E6:E19)</f>
        <v>56621826.577137455</v>
      </c>
      <c r="G4" s="235" t="s">
        <v>418</v>
      </c>
      <c r="H4" s="261">
        <f>SUM(H6:H19)</f>
        <v>315665636.40072018</v>
      </c>
      <c r="J4" s="235" t="s">
        <v>417</v>
      </c>
      <c r="K4" s="260">
        <v>46048</v>
      </c>
    </row>
    <row r="5" spans="1:11" ht="16.149999999999999" thickTop="1" x14ac:dyDescent="0.55000000000000004">
      <c r="A5" s="254"/>
      <c r="B5" s="255" t="s">
        <v>392</v>
      </c>
      <c r="C5" s="256" t="s">
        <v>408</v>
      </c>
      <c r="D5" s="257" t="s">
        <v>388</v>
      </c>
      <c r="E5" s="258" t="s">
        <v>413</v>
      </c>
      <c r="F5" s="257" t="s">
        <v>386</v>
      </c>
      <c r="G5" s="256" t="s">
        <v>414</v>
      </c>
      <c r="H5" s="256" t="s">
        <v>415</v>
      </c>
      <c r="I5" s="257" t="s">
        <v>387</v>
      </c>
      <c r="J5" s="257" t="s">
        <v>389</v>
      </c>
      <c r="K5" s="259" t="s">
        <v>412</v>
      </c>
    </row>
    <row r="6" spans="1:11" x14ac:dyDescent="0.55000000000000004">
      <c r="A6" s="238">
        <v>1</v>
      </c>
      <c r="B6" s="239" t="s">
        <v>409</v>
      </c>
      <c r="C6" s="240" t="s">
        <v>390</v>
      </c>
      <c r="D6" s="241">
        <v>1200000</v>
      </c>
      <c r="E6" s="241">
        <f>D6*12</f>
        <v>14400000</v>
      </c>
      <c r="F6" s="242" t="s">
        <v>405</v>
      </c>
      <c r="G6" s="241">
        <v>200000000</v>
      </c>
      <c r="H6" s="241">
        <v>185000000</v>
      </c>
      <c r="I6" s="243">
        <v>3.5000000000000003E-2</v>
      </c>
      <c r="J6" s="244">
        <v>53327</v>
      </c>
      <c r="K6" s="245" t="s">
        <v>397</v>
      </c>
    </row>
    <row r="7" spans="1:11" x14ac:dyDescent="0.55000000000000004">
      <c r="A7" s="238">
        <v>2</v>
      </c>
      <c r="B7" s="239" t="s">
        <v>410</v>
      </c>
      <c r="C7" s="240" t="s">
        <v>391</v>
      </c>
      <c r="D7" s="241">
        <v>500000</v>
      </c>
      <c r="E7" s="241">
        <f t="shared" ref="E7:E19" si="0">D7*12</f>
        <v>6000000</v>
      </c>
      <c r="F7" s="242" t="s">
        <v>406</v>
      </c>
      <c r="G7" s="241">
        <v>30000000</v>
      </c>
      <c r="H7" s="241">
        <v>25000000</v>
      </c>
      <c r="I7" s="243">
        <v>5.1999999999999998E-2</v>
      </c>
      <c r="J7" s="244">
        <v>46527</v>
      </c>
      <c r="K7" s="245" t="s">
        <v>397</v>
      </c>
    </row>
    <row r="8" spans="1:11" x14ac:dyDescent="0.55000000000000004">
      <c r="A8" s="238">
        <v>3</v>
      </c>
      <c r="B8" s="246">
        <v>46285</v>
      </c>
      <c r="C8" s="240" t="s">
        <v>393</v>
      </c>
      <c r="D8" s="241"/>
      <c r="E8" s="241">
        <v>4959358.6232814267</v>
      </c>
      <c r="F8" s="242" t="s">
        <v>407</v>
      </c>
      <c r="G8" s="241">
        <v>23000000</v>
      </c>
      <c r="H8" s="241">
        <v>17199532.461969614</v>
      </c>
      <c r="I8" s="243">
        <v>0.03</v>
      </c>
      <c r="J8" s="244">
        <v>46528</v>
      </c>
      <c r="K8" s="245" t="s">
        <v>394</v>
      </c>
    </row>
    <row r="9" spans="1:11" x14ac:dyDescent="0.55000000000000004">
      <c r="A9" s="238">
        <v>4</v>
      </c>
      <c r="B9" s="246">
        <v>46172</v>
      </c>
      <c r="C9" s="240" t="s">
        <v>395</v>
      </c>
      <c r="D9" s="241"/>
      <c r="E9" s="241">
        <v>3000000</v>
      </c>
      <c r="F9" s="242" t="s">
        <v>407</v>
      </c>
      <c r="G9" s="241">
        <v>8900000</v>
      </c>
      <c r="H9" s="241" t="s">
        <v>404</v>
      </c>
      <c r="I9" s="243">
        <v>0.03</v>
      </c>
      <c r="J9" s="244">
        <v>46529</v>
      </c>
      <c r="K9" s="245" t="s">
        <v>394</v>
      </c>
    </row>
    <row r="10" spans="1:11" x14ac:dyDescent="0.55000000000000004">
      <c r="A10" s="238">
        <v>5</v>
      </c>
      <c r="B10" s="246">
        <v>46172</v>
      </c>
      <c r="C10" s="240" t="s">
        <v>396</v>
      </c>
      <c r="D10" s="241"/>
      <c r="E10" s="241">
        <v>5000000</v>
      </c>
      <c r="F10" s="242" t="s">
        <v>407</v>
      </c>
      <c r="G10" s="241">
        <v>30000000</v>
      </c>
      <c r="H10" s="241">
        <v>2500000</v>
      </c>
      <c r="I10" s="243">
        <v>0</v>
      </c>
      <c r="J10" s="244">
        <v>46530</v>
      </c>
      <c r="K10" s="245" t="s">
        <v>397</v>
      </c>
    </row>
    <row r="11" spans="1:11" x14ac:dyDescent="0.55000000000000004">
      <c r="A11" s="238">
        <v>6</v>
      </c>
      <c r="B11" s="246">
        <v>46172</v>
      </c>
      <c r="C11" s="240" t="s">
        <v>396</v>
      </c>
      <c r="D11" s="241"/>
      <c r="E11" s="241">
        <v>4634915.7455226975</v>
      </c>
      <c r="F11" s="242" t="s">
        <v>407</v>
      </c>
      <c r="G11" s="241">
        <v>10000000</v>
      </c>
      <c r="H11" s="241">
        <v>833333.3333333336</v>
      </c>
      <c r="I11" s="243">
        <v>0</v>
      </c>
      <c r="J11" s="244">
        <v>46531</v>
      </c>
      <c r="K11" s="245" t="s">
        <v>397</v>
      </c>
    </row>
    <row r="12" spans="1:11" x14ac:dyDescent="0.55000000000000004">
      <c r="A12" s="238">
        <v>7</v>
      </c>
      <c r="B12" s="246">
        <v>46172</v>
      </c>
      <c r="C12" s="240" t="s">
        <v>398</v>
      </c>
      <c r="D12" s="241"/>
      <c r="E12" s="241">
        <v>2700000</v>
      </c>
      <c r="F12" s="242" t="s">
        <v>407</v>
      </c>
      <c r="G12" s="241">
        <v>40000000</v>
      </c>
      <c r="H12" s="241">
        <v>15381353.938750537</v>
      </c>
      <c r="I12" s="243">
        <v>0.03</v>
      </c>
      <c r="J12" s="244">
        <v>46532</v>
      </c>
      <c r="K12" s="245" t="s">
        <v>394</v>
      </c>
    </row>
    <row r="13" spans="1:11" x14ac:dyDescent="0.55000000000000004">
      <c r="A13" s="238">
        <v>8</v>
      </c>
      <c r="B13" s="239" t="s">
        <v>411</v>
      </c>
      <c r="C13" s="240" t="s">
        <v>399</v>
      </c>
      <c r="D13" s="241">
        <v>151701.38888888885</v>
      </c>
      <c r="E13" s="241">
        <f t="shared" si="0"/>
        <v>1820416.666666666</v>
      </c>
      <c r="F13" s="242" t="s">
        <v>407</v>
      </c>
      <c r="G13" s="241">
        <v>30000000</v>
      </c>
      <c r="H13" s="241">
        <v>30000000</v>
      </c>
      <c r="I13" s="243">
        <v>0.09</v>
      </c>
      <c r="J13" s="244">
        <v>46533</v>
      </c>
      <c r="K13" s="245" t="s">
        <v>400</v>
      </c>
    </row>
    <row r="14" spans="1:11" x14ac:dyDescent="0.55000000000000004">
      <c r="A14" s="238">
        <v>9</v>
      </c>
      <c r="B14" s="239" t="s">
        <v>410</v>
      </c>
      <c r="C14" s="240" t="s">
        <v>401</v>
      </c>
      <c r="D14" s="241">
        <v>232013.88888888891</v>
      </c>
      <c r="E14" s="241">
        <f t="shared" si="0"/>
        <v>2784166.666666667</v>
      </c>
      <c r="F14" s="242" t="s">
        <v>407</v>
      </c>
      <c r="G14" s="241">
        <v>8500000</v>
      </c>
      <c r="H14" s="241">
        <v>2266666.6666666595</v>
      </c>
      <c r="I14" s="243">
        <v>0.05</v>
      </c>
      <c r="J14" s="244">
        <v>46534</v>
      </c>
      <c r="K14" s="245" t="s">
        <v>397</v>
      </c>
    </row>
    <row r="15" spans="1:11" x14ac:dyDescent="0.55000000000000004">
      <c r="A15" s="238">
        <v>10</v>
      </c>
      <c r="B15" s="239" t="s">
        <v>409</v>
      </c>
      <c r="C15" s="240" t="s">
        <v>401</v>
      </c>
      <c r="D15" s="241">
        <v>538541</v>
      </c>
      <c r="E15" s="241">
        <f t="shared" si="0"/>
        <v>6462492</v>
      </c>
      <c r="F15" s="242" t="s">
        <v>407</v>
      </c>
      <c r="G15" s="241">
        <v>13000000</v>
      </c>
      <c r="H15" s="241">
        <v>3466666.6666666744</v>
      </c>
      <c r="I15" s="243">
        <v>0.05</v>
      </c>
      <c r="J15" s="244">
        <v>46535</v>
      </c>
      <c r="K15" s="245" t="s">
        <v>397</v>
      </c>
    </row>
    <row r="16" spans="1:11" x14ac:dyDescent="0.55000000000000004">
      <c r="A16" s="238">
        <v>11</v>
      </c>
      <c r="B16" s="239" t="s">
        <v>409</v>
      </c>
      <c r="C16" s="240" t="s">
        <v>401</v>
      </c>
      <c r="D16" s="241">
        <v>38718.489583333372</v>
      </c>
      <c r="E16" s="241">
        <f t="shared" si="0"/>
        <v>464621.87500000047</v>
      </c>
      <c r="F16" s="242" t="s">
        <v>407</v>
      </c>
      <c r="G16" s="241">
        <v>53000000</v>
      </c>
      <c r="H16" s="241">
        <v>12366666.666666633</v>
      </c>
      <c r="I16" s="243">
        <v>0.05</v>
      </c>
      <c r="J16" s="244">
        <v>46536</v>
      </c>
      <c r="K16" s="245" t="s">
        <v>397</v>
      </c>
    </row>
    <row r="17" spans="1:11" x14ac:dyDescent="0.55000000000000004">
      <c r="A17" s="238">
        <v>12</v>
      </c>
      <c r="B17" s="239" t="s">
        <v>409</v>
      </c>
      <c r="C17" s="240" t="s">
        <v>402</v>
      </c>
      <c r="D17" s="241">
        <v>105748.33333333337</v>
      </c>
      <c r="E17" s="241">
        <f t="shared" si="0"/>
        <v>1268980.0000000005</v>
      </c>
      <c r="F17" s="242" t="s">
        <v>407</v>
      </c>
      <c r="G17" s="241">
        <v>7850000</v>
      </c>
      <c r="H17" s="241">
        <v>4775416.6666666958</v>
      </c>
      <c r="I17" s="243">
        <v>1.4999999999999999E-2</v>
      </c>
      <c r="J17" s="244">
        <v>46537</v>
      </c>
      <c r="K17" s="245" t="s">
        <v>397</v>
      </c>
    </row>
    <row r="18" spans="1:11" x14ac:dyDescent="0.55000000000000004">
      <c r="A18" s="238">
        <v>13</v>
      </c>
      <c r="B18" s="239" t="s">
        <v>409</v>
      </c>
      <c r="C18" s="240" t="s">
        <v>402</v>
      </c>
      <c r="D18" s="241">
        <v>173333.33333333331</v>
      </c>
      <c r="E18" s="241">
        <f t="shared" si="0"/>
        <v>2079999.9999999998</v>
      </c>
      <c r="F18" s="242" t="s">
        <v>407</v>
      </c>
      <c r="G18" s="241">
        <v>21440000</v>
      </c>
      <c r="H18" s="241">
        <v>13042666.666666705</v>
      </c>
      <c r="I18" s="243">
        <v>1.4999999999999999E-2</v>
      </c>
      <c r="J18" s="244">
        <v>46538</v>
      </c>
      <c r="K18" s="245" t="s">
        <v>397</v>
      </c>
    </row>
    <row r="19" spans="1:11" ht="16.149999999999999" thickBot="1" x14ac:dyDescent="0.6">
      <c r="A19" s="247">
        <v>14</v>
      </c>
      <c r="B19" s="263">
        <v>46172</v>
      </c>
      <c r="C19" s="248" t="s">
        <v>403</v>
      </c>
      <c r="D19" s="249">
        <v>1046875</v>
      </c>
      <c r="E19" s="249">
        <v>1046875</v>
      </c>
      <c r="F19" s="250" t="s">
        <v>407</v>
      </c>
      <c r="G19" s="249">
        <v>20000000</v>
      </c>
      <c r="H19" s="249">
        <v>3833333.3333333335</v>
      </c>
      <c r="I19" s="251">
        <v>0.02</v>
      </c>
      <c r="J19" s="252">
        <v>46539</v>
      </c>
      <c r="K19" s="253" t="s">
        <v>397</v>
      </c>
    </row>
    <row r="20" spans="1:11" ht="16.149999999999999" thickTop="1" x14ac:dyDescent="0.35">
      <c r="D20" s="234"/>
      <c r="E20" s="234"/>
    </row>
    <row r="21" spans="1:11" ht="16.149999999999999" thickBot="1" x14ac:dyDescent="0.4">
      <c r="C21" s="262"/>
      <c r="D21" s="234"/>
      <c r="E21" s="234"/>
    </row>
    <row r="22" spans="1:11" ht="16.149999999999999" thickTop="1" x14ac:dyDescent="0.6"/>
  </sheetData>
  <mergeCells count="1">
    <mergeCell ref="A1:K2"/>
  </mergeCells>
  <phoneticPr fontId="4" type="noConversion"/>
  <dataValidations disablePrompts="1" count="1">
    <dataValidation type="list" allowBlank="1" showInputMessage="1" showErrorMessage="1" sqref="K6:K19" xr:uid="{C4898CB0-F22D-41DA-B68A-455DABA8AB31}">
      <formula1>상환방식2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총원가분석</vt:lpstr>
      <vt:lpstr>매출분석</vt:lpstr>
      <vt:lpstr>고정비_경비</vt:lpstr>
      <vt:lpstr>고정비_노무</vt:lpstr>
      <vt:lpstr>변동비_작업비용(A)</vt:lpstr>
      <vt:lpstr>변동비_생산자재(A)</vt:lpstr>
      <vt:lpstr>변동비_판관비</vt:lpstr>
      <vt:lpstr>유형자산(딸기)</vt:lpstr>
      <vt:lpstr>가정비</vt:lpstr>
      <vt:lpstr>대출계산기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(주)윤세진농업경제연구소</dc:creator>
  <cp:lastModifiedBy>강사 공나양</cp:lastModifiedBy>
  <cp:lastPrinted>2014-06-13T02:59:40Z</cp:lastPrinted>
  <dcterms:created xsi:type="dcterms:W3CDTF">2009-10-29T07:36:46Z</dcterms:created>
  <dcterms:modified xsi:type="dcterms:W3CDTF">2026-01-26T15:37:50Z</dcterms:modified>
</cp:coreProperties>
</file>